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codeName="ThisWorkbook" autoCompressPictures="0"/>
  <bookViews>
    <workbookView xWindow="0" yWindow="0" windowWidth="25520" windowHeight="15620" tabRatio="500"/>
  </bookViews>
  <sheets>
    <sheet name="urakkamittaus" sheetId="5" r:id="rId1"/>
    <sheet name="urakkatunnit" sheetId="3" r:id="rId2"/>
    <sheet name="välipohjat" sheetId="6" r:id="rId3"/>
    <sheet name="Jakolista" sheetId="4" r:id="rId4"/>
  </sheets>
  <definedNames>
    <definedName name="efhaarat">urakkamittaus!$I$401</definedName>
    <definedName name="efkannake">urakkamittaus!$I$424</definedName>
    <definedName name="EFkannakkeet">urakkamittaus!$B$406:$I$423</definedName>
    <definedName name="efkoneh">urakkamittaus!$K$350</definedName>
    <definedName name="efmetrit">urakkamittaus!$B$321:$K$350</definedName>
    <definedName name="efmuut">urakkamittaus!$K$373</definedName>
    <definedName name="efneliö">urakkamittaus!$K$362</definedName>
    <definedName name="efneliöt">urakkamittaus!$F$354</definedName>
    <definedName name="efpumppu">urakkamittaus!$I$485</definedName>
    <definedName name="efpumput">urakkamittaus!$B$467:$I$484</definedName>
    <definedName name="efventtiili">urakkamittaus!$J$458</definedName>
    <definedName name="EFventtiilit">urakkamittaus!$B$434:$H$457</definedName>
    <definedName name="erillispinnat">urakkamittaus!$B$248</definedName>
    <definedName name="erillispinta">urakkamittaus!$K$272</definedName>
    <definedName name="etusivu">urakkamittaus!$B$19</definedName>
    <definedName name="kourut1a2">urakkamittaus!$K$152</definedName>
    <definedName name="kourutia1">urakkamittaus!$J$105</definedName>
    <definedName name="kourutmuovi">urakkamittaus!$B$115:$K$152</definedName>
    <definedName name="laippaventtiili">urakkamittaus!$I$300</definedName>
    <definedName name="laippaventtiilit">urakkamittaus!$B$282</definedName>
    <definedName name="lam">urakkamittaus!$K$238</definedName>
    <definedName name="letkut">urakkamittaus!$D$363:$K$373</definedName>
    <definedName name="mineraalivillakourut">urakkamittaus!$B$74:$J$105</definedName>
    <definedName name="mittaustaulukot">urakkamittaus!$B$61:$L$71</definedName>
    <definedName name="Urakanmittaus_taulukot">urakkamittaus!$B$61</definedName>
    <definedName name="valikkomittaus">urakkamittaus!$B$56:$P$66</definedName>
    <definedName name="verkkomatto">urakkamittaus!$K$195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7" i="5" l="1"/>
  <c r="T473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377" i="5"/>
  <c r="J145" i="5"/>
  <c r="J146" i="5"/>
  <c r="J144" i="5"/>
  <c r="J143" i="5"/>
  <c r="M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7" i="6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I300" i="5"/>
  <c r="I76" i="5"/>
  <c r="J76" i="5"/>
  <c r="I77" i="5"/>
  <c r="J77" i="5"/>
  <c r="I78" i="5"/>
  <c r="J78" i="5"/>
  <c r="I79" i="5"/>
  <c r="J79" i="5"/>
  <c r="I80" i="5"/>
  <c r="J80" i="5"/>
  <c r="I81" i="5"/>
  <c r="J81" i="5"/>
  <c r="I82" i="5"/>
  <c r="J82" i="5"/>
  <c r="I83" i="5"/>
  <c r="J83" i="5"/>
  <c r="I84" i="5"/>
  <c r="J84" i="5"/>
  <c r="I85" i="5"/>
  <c r="J85" i="5"/>
  <c r="I86" i="5"/>
  <c r="J86" i="5"/>
  <c r="I87" i="5"/>
  <c r="J87" i="5"/>
  <c r="I88" i="5"/>
  <c r="J88" i="5"/>
  <c r="I89" i="5"/>
  <c r="J89" i="5"/>
  <c r="I90" i="5"/>
  <c r="J90" i="5"/>
  <c r="I91" i="5"/>
  <c r="J91" i="5"/>
  <c r="I92" i="5"/>
  <c r="J92" i="5"/>
  <c r="I93" i="5"/>
  <c r="J93" i="5"/>
  <c r="I94" i="5"/>
  <c r="J94" i="5"/>
  <c r="I95" i="5"/>
  <c r="J95" i="5"/>
  <c r="I96" i="5"/>
  <c r="J96" i="5"/>
  <c r="I97" i="5"/>
  <c r="J97" i="5"/>
  <c r="I98" i="5"/>
  <c r="J98" i="5"/>
  <c r="I99" i="5"/>
  <c r="J99" i="5"/>
  <c r="I102" i="5"/>
  <c r="J102" i="5"/>
  <c r="I103" i="5"/>
  <c r="J103" i="5"/>
  <c r="I104" i="5"/>
  <c r="J104" i="5"/>
  <c r="J105" i="5"/>
  <c r="J118" i="5"/>
  <c r="K118" i="5"/>
  <c r="J119" i="5"/>
  <c r="K119" i="5"/>
  <c r="J120" i="5"/>
  <c r="K120" i="5"/>
  <c r="J121" i="5"/>
  <c r="K121" i="5"/>
  <c r="J122" i="5"/>
  <c r="K122" i="5"/>
  <c r="J123" i="5"/>
  <c r="K123" i="5"/>
  <c r="J124" i="5"/>
  <c r="K124" i="5"/>
  <c r="J125" i="5"/>
  <c r="K125" i="5"/>
  <c r="J126" i="5"/>
  <c r="K126" i="5"/>
  <c r="J127" i="5"/>
  <c r="K127" i="5"/>
  <c r="J128" i="5"/>
  <c r="K128" i="5"/>
  <c r="J129" i="5"/>
  <c r="K129" i="5"/>
  <c r="J130" i="5"/>
  <c r="K130" i="5"/>
  <c r="J131" i="5"/>
  <c r="K131" i="5"/>
  <c r="J132" i="5"/>
  <c r="K132" i="5"/>
  <c r="J133" i="5"/>
  <c r="K133" i="5"/>
  <c r="J134" i="5"/>
  <c r="K134" i="5"/>
  <c r="J135" i="5"/>
  <c r="K135" i="5"/>
  <c r="J136" i="5"/>
  <c r="K136" i="5"/>
  <c r="J137" i="5"/>
  <c r="K137" i="5"/>
  <c r="J138" i="5"/>
  <c r="K138" i="5"/>
  <c r="J139" i="5"/>
  <c r="K139" i="5"/>
  <c r="J140" i="5"/>
  <c r="K140" i="5"/>
  <c r="J141" i="5"/>
  <c r="K141" i="5"/>
  <c r="BA112" i="5"/>
  <c r="K143" i="5"/>
  <c r="K144" i="5"/>
  <c r="K145" i="5"/>
  <c r="K146" i="5"/>
  <c r="J149" i="5"/>
  <c r="K149" i="5"/>
  <c r="J150" i="5"/>
  <c r="K150" i="5"/>
  <c r="J151" i="5"/>
  <c r="K151" i="5"/>
  <c r="K152" i="5"/>
  <c r="J165" i="5"/>
  <c r="K165" i="5"/>
  <c r="J166" i="5"/>
  <c r="K166" i="5"/>
  <c r="J167" i="5"/>
  <c r="K167" i="5"/>
  <c r="J168" i="5"/>
  <c r="K168" i="5"/>
  <c r="J169" i="5"/>
  <c r="K169" i="5"/>
  <c r="J170" i="5"/>
  <c r="K170" i="5"/>
  <c r="J171" i="5"/>
  <c r="K171" i="5"/>
  <c r="J172" i="5"/>
  <c r="K172" i="5"/>
  <c r="J173" i="5"/>
  <c r="K173" i="5"/>
  <c r="J174" i="5"/>
  <c r="K174" i="5"/>
  <c r="J175" i="5"/>
  <c r="K175" i="5"/>
  <c r="J176" i="5"/>
  <c r="K176" i="5"/>
  <c r="J177" i="5"/>
  <c r="K177" i="5"/>
  <c r="J178" i="5"/>
  <c r="K178" i="5"/>
  <c r="J179" i="5"/>
  <c r="K179" i="5"/>
  <c r="J180" i="5"/>
  <c r="K180" i="5"/>
  <c r="J181" i="5"/>
  <c r="K181" i="5"/>
  <c r="J182" i="5"/>
  <c r="K182" i="5"/>
  <c r="J183" i="5"/>
  <c r="K183" i="5"/>
  <c r="J184" i="5"/>
  <c r="K184" i="5"/>
  <c r="J185" i="5"/>
  <c r="K185" i="5"/>
  <c r="J186" i="5"/>
  <c r="K186" i="5"/>
  <c r="J187" i="5"/>
  <c r="K187" i="5"/>
  <c r="J188" i="5"/>
  <c r="K188" i="5"/>
  <c r="J192" i="5"/>
  <c r="K192" i="5"/>
  <c r="J193" i="5"/>
  <c r="K193" i="5"/>
  <c r="J194" i="5"/>
  <c r="K194" i="5"/>
  <c r="K195" i="5"/>
  <c r="J208" i="5"/>
  <c r="K208" i="5"/>
  <c r="J209" i="5"/>
  <c r="K209" i="5"/>
  <c r="J210" i="5"/>
  <c r="K210" i="5"/>
  <c r="J211" i="5"/>
  <c r="K211" i="5"/>
  <c r="J212" i="5"/>
  <c r="K212" i="5"/>
  <c r="J213" i="5"/>
  <c r="K213" i="5"/>
  <c r="J214" i="5"/>
  <c r="K214" i="5"/>
  <c r="J215" i="5"/>
  <c r="K215" i="5"/>
  <c r="J216" i="5"/>
  <c r="K216" i="5"/>
  <c r="J217" i="5"/>
  <c r="K217" i="5"/>
  <c r="J218" i="5"/>
  <c r="K218" i="5"/>
  <c r="J219" i="5"/>
  <c r="K219" i="5"/>
  <c r="J220" i="5"/>
  <c r="K220" i="5"/>
  <c r="J221" i="5"/>
  <c r="K221" i="5"/>
  <c r="J222" i="5"/>
  <c r="K222" i="5"/>
  <c r="J223" i="5"/>
  <c r="K223" i="5"/>
  <c r="J224" i="5"/>
  <c r="K224" i="5"/>
  <c r="J225" i="5"/>
  <c r="K225" i="5"/>
  <c r="J226" i="5"/>
  <c r="K226" i="5"/>
  <c r="J227" i="5"/>
  <c r="K227" i="5"/>
  <c r="J228" i="5"/>
  <c r="K228" i="5"/>
  <c r="J229" i="5"/>
  <c r="K229" i="5"/>
  <c r="J230" i="5"/>
  <c r="K230" i="5"/>
  <c r="J231" i="5"/>
  <c r="K231" i="5"/>
  <c r="J235" i="5"/>
  <c r="K235" i="5"/>
  <c r="J236" i="5"/>
  <c r="K236" i="5"/>
  <c r="J237" i="5"/>
  <c r="K237" i="5"/>
  <c r="K238" i="5"/>
  <c r="J326" i="5"/>
  <c r="K326" i="5"/>
  <c r="J327" i="5"/>
  <c r="K327" i="5"/>
  <c r="J328" i="5"/>
  <c r="K328" i="5"/>
  <c r="J329" i="5"/>
  <c r="K329" i="5"/>
  <c r="J330" i="5"/>
  <c r="K330" i="5"/>
  <c r="J331" i="5"/>
  <c r="K331" i="5"/>
  <c r="J332" i="5"/>
  <c r="K332" i="5"/>
  <c r="J333" i="5"/>
  <c r="K333" i="5"/>
  <c r="J334" i="5"/>
  <c r="K334" i="5"/>
  <c r="J335" i="5"/>
  <c r="K335" i="5"/>
  <c r="J336" i="5"/>
  <c r="K336" i="5"/>
  <c r="J337" i="5"/>
  <c r="K337" i="5"/>
  <c r="J338" i="5"/>
  <c r="K338" i="5"/>
  <c r="J339" i="5"/>
  <c r="K339" i="5"/>
  <c r="J340" i="5"/>
  <c r="K340" i="5"/>
  <c r="J341" i="5"/>
  <c r="K341" i="5"/>
  <c r="J342" i="5"/>
  <c r="K342" i="5"/>
  <c r="J343" i="5"/>
  <c r="K343" i="5"/>
  <c r="J344" i="5"/>
  <c r="K344" i="5"/>
  <c r="J345" i="5"/>
  <c r="K345" i="5"/>
  <c r="J346" i="5"/>
  <c r="K346" i="5"/>
  <c r="J347" i="5"/>
  <c r="K347" i="5"/>
  <c r="J348" i="5"/>
  <c r="K348" i="5"/>
  <c r="J349" i="5"/>
  <c r="K349" i="5"/>
  <c r="K350" i="5"/>
  <c r="AB338" i="5"/>
  <c r="J365" i="5"/>
  <c r="K365" i="5"/>
  <c r="J366" i="5"/>
  <c r="K366" i="5"/>
  <c r="J367" i="5"/>
  <c r="K367" i="5"/>
  <c r="J368" i="5"/>
  <c r="K368" i="5"/>
  <c r="AB341" i="5"/>
  <c r="J369" i="5"/>
  <c r="K369" i="5"/>
  <c r="J370" i="5"/>
  <c r="K370" i="5"/>
  <c r="J371" i="5"/>
  <c r="K371" i="5"/>
  <c r="J372" i="5"/>
  <c r="K372" i="5"/>
  <c r="K373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I424" i="5"/>
  <c r="I434" i="5"/>
  <c r="J434" i="5"/>
  <c r="I435" i="5"/>
  <c r="J435" i="5"/>
  <c r="I436" i="5"/>
  <c r="J436" i="5"/>
  <c r="I437" i="5"/>
  <c r="J437" i="5"/>
  <c r="I438" i="5"/>
  <c r="J438" i="5"/>
  <c r="I439" i="5"/>
  <c r="J439" i="5"/>
  <c r="I440" i="5"/>
  <c r="J440" i="5"/>
  <c r="I441" i="5"/>
  <c r="J441" i="5"/>
  <c r="I442" i="5"/>
  <c r="J442" i="5"/>
  <c r="I443" i="5"/>
  <c r="J443" i="5"/>
  <c r="I444" i="5"/>
  <c r="J444" i="5"/>
  <c r="I445" i="5"/>
  <c r="J445" i="5"/>
  <c r="I446" i="5"/>
  <c r="J446" i="5"/>
  <c r="I447" i="5"/>
  <c r="J447" i="5"/>
  <c r="I448" i="5"/>
  <c r="J448" i="5"/>
  <c r="I449" i="5"/>
  <c r="J449" i="5"/>
  <c r="I450" i="5"/>
  <c r="J450" i="5"/>
  <c r="I451" i="5"/>
  <c r="J451" i="5"/>
  <c r="I452" i="5"/>
  <c r="J452" i="5"/>
  <c r="I453" i="5"/>
  <c r="J453" i="5"/>
  <c r="I454" i="5"/>
  <c r="J454" i="5"/>
  <c r="I455" i="5"/>
  <c r="J455" i="5"/>
  <c r="I456" i="5"/>
  <c r="J456" i="5"/>
  <c r="I457" i="5"/>
  <c r="J457" i="5"/>
  <c r="J458" i="5"/>
  <c r="S354" i="5"/>
  <c r="J354" i="5"/>
  <c r="K354" i="5"/>
  <c r="S355" i="5"/>
  <c r="J355" i="5"/>
  <c r="K355" i="5"/>
  <c r="S356" i="5"/>
  <c r="J356" i="5"/>
  <c r="K356" i="5"/>
  <c r="S357" i="5"/>
  <c r="J357" i="5"/>
  <c r="K357" i="5"/>
  <c r="S358" i="5"/>
  <c r="J358" i="5"/>
  <c r="K358" i="5"/>
  <c r="S359" i="5"/>
  <c r="J359" i="5"/>
  <c r="K359" i="5"/>
  <c r="S360" i="5"/>
  <c r="J360" i="5"/>
  <c r="K360" i="5"/>
  <c r="S361" i="5"/>
  <c r="J361" i="5"/>
  <c r="K361" i="5"/>
  <c r="K362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I485" i="5"/>
  <c r="J248" i="5"/>
  <c r="K248" i="5"/>
  <c r="J249" i="5"/>
  <c r="K249" i="5"/>
  <c r="J250" i="5"/>
  <c r="K250" i="5"/>
  <c r="J251" i="5"/>
  <c r="K251" i="5"/>
  <c r="J252" i="5"/>
  <c r="K252" i="5"/>
  <c r="J253" i="5"/>
  <c r="K253" i="5"/>
  <c r="J254" i="5"/>
  <c r="K254" i="5"/>
  <c r="J255" i="5"/>
  <c r="K255" i="5"/>
  <c r="J256" i="5"/>
  <c r="K256" i="5"/>
  <c r="J257" i="5"/>
  <c r="K257" i="5"/>
  <c r="J258" i="5"/>
  <c r="K258" i="5"/>
  <c r="J259" i="5"/>
  <c r="K259" i="5"/>
  <c r="J260" i="5"/>
  <c r="K260" i="5"/>
  <c r="J261" i="5"/>
  <c r="K261" i="5"/>
  <c r="J262" i="5"/>
  <c r="K262" i="5"/>
  <c r="J263" i="5"/>
  <c r="K263" i="5"/>
  <c r="J264" i="5"/>
  <c r="K264" i="5"/>
  <c r="J265" i="5"/>
  <c r="K265" i="5"/>
  <c r="J266" i="5"/>
  <c r="K266" i="5"/>
  <c r="J267" i="5"/>
  <c r="K267" i="5"/>
  <c r="J268" i="5"/>
  <c r="K268" i="5"/>
  <c r="J269" i="5"/>
  <c r="K269" i="5"/>
  <c r="J270" i="5"/>
  <c r="K270" i="5"/>
  <c r="J271" i="5"/>
  <c r="K271" i="5"/>
  <c r="K272" i="5"/>
  <c r="D5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D36" i="4"/>
  <c r="D6" i="4"/>
  <c r="F5" i="4"/>
  <c r="B10" i="4"/>
  <c r="B11" i="4"/>
  <c r="B12" i="4"/>
  <c r="F20" i="4"/>
  <c r="G20" i="4"/>
  <c r="H20" i="4"/>
  <c r="I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20" i="4"/>
  <c r="M8" i="6"/>
  <c r="G21" i="4"/>
  <c r="M9" i="6"/>
  <c r="G22" i="4"/>
  <c r="M10" i="6"/>
  <c r="G23" i="4"/>
  <c r="M11" i="6"/>
  <c r="G24" i="4"/>
  <c r="M12" i="6"/>
  <c r="G25" i="4"/>
  <c r="M13" i="6"/>
  <c r="G26" i="4"/>
  <c r="M14" i="6"/>
  <c r="G27" i="4"/>
  <c r="M15" i="6"/>
  <c r="G28" i="4"/>
  <c r="M16" i="6"/>
  <c r="G29" i="4"/>
  <c r="M17" i="6"/>
  <c r="G30" i="4"/>
  <c r="M18" i="6"/>
  <c r="G31" i="4"/>
  <c r="M19" i="6"/>
  <c r="G32" i="4"/>
  <c r="M20" i="6"/>
  <c r="G33" i="4"/>
  <c r="M21" i="6"/>
  <c r="G34" i="4"/>
  <c r="D22" i="6"/>
  <c r="E22" i="6"/>
  <c r="F22" i="6"/>
  <c r="G22" i="6"/>
  <c r="H22" i="6"/>
  <c r="I22" i="6"/>
  <c r="J22" i="6"/>
  <c r="K22" i="6"/>
  <c r="L22" i="6"/>
  <c r="M23" i="6"/>
  <c r="D3" i="4"/>
  <c r="T282" i="5"/>
  <c r="T283" i="5"/>
  <c r="T284" i="5"/>
  <c r="T285" i="5"/>
  <c r="W251" i="5"/>
  <c r="X251" i="5"/>
  <c r="W252" i="5"/>
  <c r="X252" i="5"/>
  <c r="W253" i="5"/>
  <c r="X253" i="5"/>
  <c r="W254" i="5"/>
  <c r="X254" i="5"/>
  <c r="W255" i="5"/>
  <c r="X255" i="5"/>
  <c r="W256" i="5"/>
  <c r="X256" i="5"/>
  <c r="W257" i="5"/>
  <c r="X257" i="5"/>
  <c r="W258" i="5"/>
  <c r="X258" i="5"/>
  <c r="W259" i="5"/>
  <c r="X259" i="5"/>
  <c r="W260" i="5"/>
  <c r="X260" i="5"/>
  <c r="W261" i="5"/>
  <c r="X261" i="5"/>
  <c r="W262" i="5"/>
  <c r="X262" i="5"/>
  <c r="W263" i="5"/>
  <c r="X263" i="5"/>
  <c r="W264" i="5"/>
  <c r="X264" i="5"/>
  <c r="W265" i="5"/>
  <c r="X265" i="5"/>
  <c r="W266" i="5"/>
  <c r="X266" i="5"/>
  <c r="W267" i="5"/>
  <c r="X267" i="5"/>
  <c r="W268" i="5"/>
  <c r="X268" i="5"/>
  <c r="W269" i="5"/>
  <c r="X269" i="5"/>
  <c r="W270" i="5"/>
  <c r="X270" i="5"/>
  <c r="W271" i="5"/>
  <c r="X271" i="5"/>
  <c r="X250" i="5"/>
  <c r="W250" i="5"/>
  <c r="T470" i="5"/>
  <c r="T471" i="5"/>
  <c r="T472" i="5"/>
  <c r="T469" i="5"/>
  <c r="X76" i="5"/>
  <c r="AA436" i="5"/>
  <c r="AB436" i="5"/>
  <c r="AC436" i="5"/>
  <c r="AA437" i="5"/>
  <c r="AB437" i="5"/>
  <c r="AC437" i="5"/>
  <c r="AA438" i="5"/>
  <c r="AB438" i="5"/>
  <c r="AC438" i="5"/>
  <c r="AA439" i="5"/>
  <c r="AB439" i="5"/>
  <c r="AC439" i="5"/>
  <c r="AB435" i="5"/>
  <c r="AC435" i="5"/>
  <c r="AA435" i="5"/>
  <c r="X407" i="5"/>
  <c r="X408" i="5"/>
  <c r="X409" i="5"/>
  <c r="X410" i="5"/>
  <c r="X411" i="5"/>
  <c r="X406" i="5"/>
  <c r="T377" i="5"/>
  <c r="T378" i="5"/>
  <c r="U377" i="5"/>
  <c r="U378" i="5"/>
  <c r="V377" i="5"/>
  <c r="V378" i="5"/>
  <c r="W377" i="5"/>
  <c r="W378" i="5"/>
  <c r="X377" i="5"/>
  <c r="X378" i="5"/>
  <c r="S377" i="5"/>
  <c r="S378" i="5"/>
  <c r="S376" i="5"/>
  <c r="S374" i="5"/>
  <c r="T376" i="5"/>
  <c r="U376" i="5"/>
  <c r="V376" i="5"/>
  <c r="W376" i="5"/>
  <c r="X376" i="5"/>
  <c r="S375" i="5"/>
  <c r="T375" i="5"/>
  <c r="U375" i="5"/>
  <c r="V375" i="5"/>
  <c r="W375" i="5"/>
  <c r="X375" i="5"/>
  <c r="T374" i="5"/>
  <c r="U374" i="5"/>
  <c r="V374" i="5"/>
  <c r="W374" i="5"/>
  <c r="X374" i="5"/>
  <c r="AB340" i="5"/>
  <c r="AB339" i="5"/>
  <c r="AA326" i="5"/>
  <c r="AB326" i="5"/>
  <c r="AC326" i="5"/>
  <c r="AD326" i="5"/>
  <c r="AE326" i="5"/>
  <c r="AF326" i="5"/>
  <c r="AA327" i="5"/>
  <c r="AB327" i="5"/>
  <c r="AC327" i="5"/>
  <c r="AD327" i="5"/>
  <c r="AE327" i="5"/>
  <c r="AF327" i="5"/>
  <c r="AA328" i="5"/>
  <c r="AB328" i="5"/>
  <c r="AC328" i="5"/>
  <c r="AD328" i="5"/>
  <c r="AE328" i="5"/>
  <c r="AF328" i="5"/>
  <c r="AA329" i="5"/>
  <c r="AB329" i="5"/>
  <c r="AC329" i="5"/>
  <c r="AD329" i="5"/>
  <c r="AE329" i="5"/>
  <c r="AF329" i="5"/>
  <c r="AA330" i="5"/>
  <c r="AB330" i="5"/>
  <c r="AC330" i="5"/>
  <c r="AD330" i="5"/>
  <c r="AE330" i="5"/>
  <c r="AF330" i="5"/>
  <c r="AA331" i="5"/>
  <c r="AB331" i="5"/>
  <c r="AC331" i="5"/>
  <c r="AD331" i="5"/>
  <c r="AE331" i="5"/>
  <c r="AF331" i="5"/>
  <c r="AA332" i="5"/>
  <c r="AB332" i="5"/>
  <c r="AC332" i="5"/>
  <c r="AD332" i="5"/>
  <c r="AE332" i="5"/>
  <c r="AF332" i="5"/>
  <c r="AA333" i="5"/>
  <c r="AB333" i="5"/>
  <c r="AC333" i="5"/>
  <c r="AD333" i="5"/>
  <c r="AE333" i="5"/>
  <c r="AF333" i="5"/>
  <c r="AA334" i="5"/>
  <c r="AB334" i="5"/>
  <c r="AC334" i="5"/>
  <c r="AD334" i="5"/>
  <c r="AE334" i="5"/>
  <c r="AF334" i="5"/>
  <c r="AA335" i="5"/>
  <c r="AB335" i="5"/>
  <c r="AC335" i="5"/>
  <c r="AD335" i="5"/>
  <c r="AE335" i="5"/>
  <c r="AF335" i="5"/>
  <c r="AA336" i="5"/>
  <c r="AB336" i="5"/>
  <c r="AC336" i="5"/>
  <c r="AD336" i="5"/>
  <c r="AE336" i="5"/>
  <c r="AF336" i="5"/>
  <c r="AA337" i="5"/>
  <c r="AB337" i="5"/>
  <c r="AC337" i="5"/>
  <c r="AD337" i="5"/>
  <c r="AE337" i="5"/>
  <c r="AF337" i="5"/>
  <c r="AB325" i="5"/>
  <c r="AC325" i="5"/>
  <c r="AD325" i="5"/>
  <c r="AE325" i="5"/>
  <c r="AF325" i="5"/>
  <c r="AA325" i="5"/>
  <c r="Z208" i="5"/>
  <c r="AA208" i="5"/>
  <c r="AB208" i="5"/>
  <c r="AC208" i="5"/>
  <c r="AD208" i="5"/>
  <c r="Z209" i="5"/>
  <c r="AA209" i="5"/>
  <c r="AB209" i="5"/>
  <c r="AC209" i="5"/>
  <c r="AD209" i="5"/>
  <c r="Z210" i="5"/>
  <c r="AA210" i="5"/>
  <c r="AB210" i="5"/>
  <c r="AC210" i="5"/>
  <c r="AD210" i="5"/>
  <c r="Z211" i="5"/>
  <c r="AA211" i="5"/>
  <c r="AB211" i="5"/>
  <c r="AC211" i="5"/>
  <c r="AD211" i="5"/>
  <c r="Z212" i="5"/>
  <c r="AA212" i="5"/>
  <c r="AB212" i="5"/>
  <c r="AC212" i="5"/>
  <c r="AD212" i="5"/>
  <c r="Z213" i="5"/>
  <c r="AA213" i="5"/>
  <c r="AB213" i="5"/>
  <c r="AC213" i="5"/>
  <c r="AD213" i="5"/>
  <c r="Z214" i="5"/>
  <c r="AA214" i="5"/>
  <c r="AB214" i="5"/>
  <c r="AC214" i="5"/>
  <c r="AD214" i="5"/>
  <c r="Z215" i="5"/>
  <c r="AA215" i="5"/>
  <c r="AB215" i="5"/>
  <c r="AC215" i="5"/>
  <c r="AD215" i="5"/>
  <c r="Z216" i="5"/>
  <c r="AA216" i="5"/>
  <c r="AB216" i="5"/>
  <c r="AC216" i="5"/>
  <c r="AD216" i="5"/>
  <c r="Z217" i="5"/>
  <c r="AA217" i="5"/>
  <c r="AB217" i="5"/>
  <c r="AC217" i="5"/>
  <c r="AD217" i="5"/>
  <c r="Z218" i="5"/>
  <c r="AA218" i="5"/>
  <c r="AB218" i="5"/>
  <c r="AC218" i="5"/>
  <c r="AD218" i="5"/>
  <c r="AA207" i="5"/>
  <c r="AB207" i="5"/>
  <c r="AC207" i="5"/>
  <c r="AD207" i="5"/>
  <c r="Z207" i="5"/>
  <c r="Y166" i="5"/>
  <c r="Z166" i="5"/>
  <c r="AA166" i="5"/>
  <c r="AB166" i="5"/>
  <c r="AC166" i="5"/>
  <c r="Y167" i="5"/>
  <c r="Z167" i="5"/>
  <c r="AA167" i="5"/>
  <c r="AB167" i="5"/>
  <c r="AC167" i="5"/>
  <c r="Y168" i="5"/>
  <c r="Z168" i="5"/>
  <c r="AA168" i="5"/>
  <c r="AB168" i="5"/>
  <c r="AC168" i="5"/>
  <c r="Y169" i="5"/>
  <c r="Z169" i="5"/>
  <c r="AA169" i="5"/>
  <c r="AB169" i="5"/>
  <c r="AC169" i="5"/>
  <c r="Y170" i="5"/>
  <c r="Z170" i="5"/>
  <c r="AA170" i="5"/>
  <c r="AB170" i="5"/>
  <c r="AC170" i="5"/>
  <c r="Y171" i="5"/>
  <c r="Z171" i="5"/>
  <c r="AA171" i="5"/>
  <c r="AB171" i="5"/>
  <c r="AC171" i="5"/>
  <c r="Y172" i="5"/>
  <c r="Z172" i="5"/>
  <c r="AA172" i="5"/>
  <c r="AB172" i="5"/>
  <c r="AC172" i="5"/>
  <c r="Y173" i="5"/>
  <c r="Z173" i="5"/>
  <c r="AA173" i="5"/>
  <c r="AB173" i="5"/>
  <c r="AC173" i="5"/>
  <c r="Y174" i="5"/>
  <c r="Z174" i="5"/>
  <c r="AA174" i="5"/>
  <c r="AB174" i="5"/>
  <c r="AC174" i="5"/>
  <c r="Y175" i="5"/>
  <c r="Z175" i="5"/>
  <c r="AA175" i="5"/>
  <c r="AB175" i="5"/>
  <c r="AC175" i="5"/>
  <c r="Y176" i="5"/>
  <c r="Z176" i="5"/>
  <c r="AA176" i="5"/>
  <c r="AB176" i="5"/>
  <c r="AC176" i="5"/>
  <c r="Z165" i="5"/>
  <c r="AA165" i="5"/>
  <c r="AB165" i="5"/>
  <c r="AC165" i="5"/>
  <c r="Y165" i="5"/>
  <c r="BA100" i="5"/>
  <c r="BB100" i="5"/>
  <c r="BC100" i="5"/>
  <c r="BD100" i="5"/>
  <c r="BE100" i="5"/>
  <c r="BF100" i="5"/>
  <c r="BG100" i="5"/>
  <c r="BA101" i="5"/>
  <c r="BB101" i="5"/>
  <c r="BC101" i="5"/>
  <c r="BD101" i="5"/>
  <c r="BE101" i="5"/>
  <c r="BF101" i="5"/>
  <c r="BG101" i="5"/>
  <c r="BA102" i="5"/>
  <c r="BB102" i="5"/>
  <c r="BC102" i="5"/>
  <c r="BD102" i="5"/>
  <c r="BE102" i="5"/>
  <c r="BF102" i="5"/>
  <c r="BG102" i="5"/>
  <c r="BA103" i="5"/>
  <c r="BB103" i="5"/>
  <c r="BC103" i="5"/>
  <c r="BD103" i="5"/>
  <c r="BE103" i="5"/>
  <c r="BF103" i="5"/>
  <c r="BG103" i="5"/>
  <c r="BA104" i="5"/>
  <c r="BB104" i="5"/>
  <c r="BC104" i="5"/>
  <c r="BD104" i="5"/>
  <c r="BE104" i="5"/>
  <c r="BF104" i="5"/>
  <c r="BG104" i="5"/>
  <c r="BA105" i="5"/>
  <c r="BB105" i="5"/>
  <c r="BC105" i="5"/>
  <c r="BD105" i="5"/>
  <c r="BE105" i="5"/>
  <c r="BF105" i="5"/>
  <c r="BG105" i="5"/>
  <c r="BA106" i="5"/>
  <c r="BB106" i="5"/>
  <c r="BC106" i="5"/>
  <c r="BD106" i="5"/>
  <c r="BE106" i="5"/>
  <c r="BF106" i="5"/>
  <c r="BG106" i="5"/>
  <c r="BA107" i="5"/>
  <c r="BB107" i="5"/>
  <c r="BC107" i="5"/>
  <c r="BD107" i="5"/>
  <c r="BE107" i="5"/>
  <c r="BF107" i="5"/>
  <c r="BG107" i="5"/>
  <c r="BA108" i="5"/>
  <c r="BB108" i="5"/>
  <c r="BC108" i="5"/>
  <c r="BD108" i="5"/>
  <c r="BE108" i="5"/>
  <c r="BF108" i="5"/>
  <c r="BG108" i="5"/>
  <c r="BA109" i="5"/>
  <c r="BB109" i="5"/>
  <c r="BC109" i="5"/>
  <c r="BD109" i="5"/>
  <c r="BE109" i="5"/>
  <c r="BF109" i="5"/>
  <c r="BG109" i="5"/>
  <c r="BA110" i="5"/>
  <c r="BB110" i="5"/>
  <c r="BC110" i="5"/>
  <c r="BD110" i="5"/>
  <c r="BE110" i="5"/>
  <c r="BF110" i="5"/>
  <c r="BG110" i="5"/>
  <c r="BA111" i="5"/>
  <c r="BB111" i="5"/>
  <c r="BC111" i="5"/>
  <c r="BD111" i="5"/>
  <c r="BE111" i="5"/>
  <c r="BF111" i="5"/>
  <c r="BG111" i="5"/>
  <c r="BB99" i="5"/>
  <c r="BC99" i="5"/>
  <c r="BD99" i="5"/>
  <c r="BE99" i="5"/>
  <c r="BF99" i="5"/>
  <c r="BG99" i="5"/>
  <c r="BA99" i="5"/>
  <c r="X77" i="5"/>
  <c r="Y77" i="5"/>
  <c r="Z77" i="5"/>
  <c r="AA77" i="5"/>
  <c r="X78" i="5"/>
  <c r="Y78" i="5"/>
  <c r="Z78" i="5"/>
  <c r="AA78" i="5"/>
  <c r="X79" i="5"/>
  <c r="Y79" i="5"/>
  <c r="Z79" i="5"/>
  <c r="AA79" i="5"/>
  <c r="X80" i="5"/>
  <c r="Y80" i="5"/>
  <c r="Z80" i="5"/>
  <c r="AA80" i="5"/>
  <c r="X81" i="5"/>
  <c r="Y81" i="5"/>
  <c r="Z81" i="5"/>
  <c r="AA81" i="5"/>
  <c r="X82" i="5"/>
  <c r="Y82" i="5"/>
  <c r="Z82" i="5"/>
  <c r="AA82" i="5"/>
  <c r="X83" i="5"/>
  <c r="Y83" i="5"/>
  <c r="Z83" i="5"/>
  <c r="AA83" i="5"/>
  <c r="X84" i="5"/>
  <c r="Y84" i="5"/>
  <c r="Z84" i="5"/>
  <c r="AA84" i="5"/>
  <c r="X85" i="5"/>
  <c r="Y85" i="5"/>
  <c r="Z85" i="5"/>
  <c r="AA85" i="5"/>
  <c r="X86" i="5"/>
  <c r="Y86" i="5"/>
  <c r="Z86" i="5"/>
  <c r="AA86" i="5"/>
  <c r="X87" i="5"/>
  <c r="Y87" i="5"/>
  <c r="Z87" i="5"/>
  <c r="AA87" i="5"/>
  <c r="X88" i="5"/>
  <c r="Y88" i="5"/>
  <c r="Z88" i="5"/>
  <c r="AA88" i="5"/>
  <c r="Y76" i="5"/>
  <c r="Z76" i="5"/>
  <c r="AA76" i="5"/>
  <c r="F27" i="4"/>
  <c r="H27" i="4"/>
  <c r="I27" i="4"/>
  <c r="F21" i="4"/>
  <c r="H21" i="4"/>
  <c r="F22" i="4"/>
  <c r="H22" i="4"/>
  <c r="F23" i="4"/>
  <c r="H23" i="4"/>
  <c r="F24" i="4"/>
  <c r="H24" i="4"/>
  <c r="F25" i="4"/>
  <c r="H25" i="4"/>
  <c r="F26" i="4"/>
  <c r="H26" i="4"/>
  <c r="F28" i="4"/>
  <c r="H28" i="4"/>
  <c r="F29" i="4"/>
  <c r="H29" i="4"/>
  <c r="F30" i="4"/>
  <c r="H30" i="4"/>
  <c r="F31" i="4"/>
  <c r="H31" i="4"/>
  <c r="F32" i="4"/>
  <c r="H32" i="4"/>
  <c r="F33" i="4"/>
  <c r="H33" i="4"/>
  <c r="F34" i="4"/>
  <c r="H34" i="4"/>
  <c r="H35" i="4"/>
  <c r="I21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J35" i="4"/>
  <c r="G35" i="4"/>
  <c r="F35" i="4"/>
</calcChain>
</file>

<file path=xl/sharedStrings.xml><?xml version="1.0" encoding="utf-8"?>
<sst xmlns="http://schemas.openxmlformats.org/spreadsheetml/2006/main" count="430" uniqueCount="180">
  <si>
    <t>Eristys/mm</t>
  </si>
  <si>
    <t>Putken ⌀ mm</t>
  </si>
  <si>
    <t>kerroin</t>
  </si>
  <si>
    <t>0-36</t>
  </si>
  <si>
    <t>37-54</t>
  </si>
  <si>
    <t>55-76</t>
  </si>
  <si>
    <t>77-114</t>
  </si>
  <si>
    <t>115-146</t>
  </si>
  <si>
    <t>147-178</t>
  </si>
  <si>
    <t>179-220</t>
  </si>
  <si>
    <t>kpl</t>
  </si>
  <si>
    <t>yhteensä/€</t>
  </si>
  <si>
    <t>yhteensä</t>
  </si>
  <si>
    <t>a/hinta</t>
  </si>
  <si>
    <t>määrä</t>
  </si>
  <si>
    <t>Asentaja</t>
  </si>
  <si>
    <t>JAKOLISTA</t>
  </si>
  <si>
    <t xml:space="preserve">                  TYÖMAA                    </t>
  </si>
  <si>
    <t xml:space="preserve">      URAKKASUMMA </t>
  </si>
  <si>
    <t>=</t>
  </si>
  <si>
    <t>/h</t>
  </si>
  <si>
    <t>TYÖTUNNIT</t>
  </si>
  <si>
    <t>Perustuntipalkka 1</t>
  </si>
  <si>
    <t>Perustuntipalkka 2</t>
  </si>
  <si>
    <t>Perustuntipalkka 3</t>
  </si>
  <si>
    <t>etusivu</t>
  </si>
  <si>
    <t>Perustunti-palkka 1</t>
  </si>
  <si>
    <t>Perustunti-palkka 2</t>
  </si>
  <si>
    <t>Perustunti-palkka 3</t>
  </si>
  <si>
    <t>MAKSETTU</t>
  </si>
  <si>
    <t>MAKSETUT</t>
  </si>
  <si>
    <t xml:space="preserve"> NIMI</t>
  </si>
  <si>
    <t xml:space="preserve">PALKKA </t>
  </si>
  <si>
    <t>VÄLIPOHJAT</t>
  </si>
  <si>
    <t>PALKAT YHT</t>
  </si>
  <si>
    <t>MAKSETAAN</t>
  </si>
  <si>
    <t>tunnit yhteensä:</t>
  </si>
  <si>
    <t>hinta</t>
  </si>
  <si>
    <t>eristysvah-vuus</t>
  </si>
  <si>
    <t>metrit</t>
  </si>
  <si>
    <t>käyrät/T-kappaleet</t>
  </si>
  <si>
    <t>haitta%</t>
  </si>
  <si>
    <t>haittaselite</t>
  </si>
  <si>
    <t>Muut työt</t>
  </si>
  <si>
    <t>Kerroin</t>
  </si>
  <si>
    <t>Selite</t>
  </si>
  <si>
    <t>Yhteensä</t>
  </si>
  <si>
    <r>
      <t xml:space="preserve">Putken </t>
    </r>
    <r>
      <rPr>
        <sz val="12"/>
        <rFont val="Menlo Regular"/>
        <family val="2"/>
      </rPr>
      <t>⌀</t>
    </r>
    <r>
      <rPr>
        <sz val="12"/>
        <rFont val="Arial"/>
        <family val="2"/>
      </rPr>
      <t xml:space="preserve"> mm</t>
    </r>
  </si>
  <si>
    <t>Mineraalivillakourujen paksuus,mm</t>
  </si>
  <si>
    <t>kertoimet</t>
  </si>
  <si>
    <t>hinnat</t>
  </si>
  <si>
    <t>kourut IA1</t>
  </si>
  <si>
    <t>Kourut IA2</t>
  </si>
  <si>
    <t>helat</t>
  </si>
  <si>
    <t>käyrät ja ohitukset</t>
  </si>
  <si>
    <t>Päätehelat</t>
  </si>
  <si>
    <t>mattoeristyksen valmis paksuus,mm</t>
  </si>
  <si>
    <t>verkkomatto IB2</t>
  </si>
  <si>
    <t>Kourut IA1 Mineraalivillakourut</t>
  </si>
  <si>
    <t>Kourut IA2 Mineraalikourut päällystettynä muovilla</t>
  </si>
  <si>
    <r>
      <t xml:space="preserve">kanavan </t>
    </r>
    <r>
      <rPr>
        <sz val="10"/>
        <color theme="1"/>
        <rFont val="Menlo Regular"/>
      </rPr>
      <t>⌀</t>
    </r>
    <r>
      <rPr>
        <sz val="10"/>
        <color theme="1"/>
        <rFont val="Arial"/>
        <family val="2"/>
      </rPr>
      <t xml:space="preserve"> mm</t>
    </r>
  </si>
  <si>
    <t>Kulmat ja T-haarat</t>
  </si>
  <si>
    <t>kartiot</t>
  </si>
  <si>
    <t>Verkkomatto IB2 Bb/Bc</t>
  </si>
  <si>
    <t>Lam</t>
  </si>
  <si>
    <r>
      <t xml:space="preserve">Putken </t>
    </r>
    <r>
      <rPr>
        <sz val="10"/>
        <rFont val="Menlo Regular"/>
        <family val="2"/>
      </rPr>
      <t>⌀</t>
    </r>
    <r>
      <rPr>
        <sz val="10"/>
        <rFont val="Arial"/>
        <family val="2"/>
      </rPr>
      <t xml:space="preserve"> mm</t>
    </r>
  </si>
  <si>
    <r>
      <t xml:space="preserve">kanavan </t>
    </r>
    <r>
      <rPr>
        <sz val="10"/>
        <rFont val="Menlo Regular"/>
        <family val="2"/>
      </rPr>
      <t>⌀</t>
    </r>
    <r>
      <rPr>
        <sz val="10"/>
        <rFont val="Arial"/>
        <family val="2"/>
      </rPr>
      <t xml:space="preserve"> mm</t>
    </r>
  </si>
  <si>
    <t>Ilmastointialumiinifoliomatto  IB3 Ba/Be</t>
  </si>
  <si>
    <t>solukumieristyksen paksuus,mm</t>
  </si>
  <si>
    <t>0-89</t>
  </si>
  <si>
    <t>Ef</t>
  </si>
  <si>
    <t>6-13</t>
  </si>
  <si>
    <t>kulmat</t>
  </si>
  <si>
    <t>leikatut</t>
  </si>
  <si>
    <t>työntö</t>
  </si>
  <si>
    <t>IIA1</t>
  </si>
  <si>
    <t>IIA2</t>
  </si>
  <si>
    <r>
      <t xml:space="preserve">putken </t>
    </r>
    <r>
      <rPr>
        <sz val="10"/>
        <color theme="1"/>
        <rFont val="Menlo Regular"/>
      </rPr>
      <t>⌀</t>
    </r>
    <r>
      <rPr>
        <sz val="10"/>
        <color theme="1"/>
        <rFont val="Arial"/>
        <family val="2"/>
      </rPr>
      <t xml:space="preserve"> mm</t>
    </r>
  </si>
  <si>
    <t>6</t>
  </si>
  <si>
    <t>Solukumi IIA1 ja IIA2 EF METRIT JA KULMAT</t>
  </si>
  <si>
    <t>55-69</t>
  </si>
  <si>
    <t>70-114</t>
  </si>
  <si>
    <t>115-</t>
  </si>
  <si>
    <t>T-haarat</t>
  </si>
  <si>
    <r>
      <t xml:space="preserve">haaraputken </t>
    </r>
    <r>
      <rPr>
        <sz val="12"/>
        <rFont val="Menlo Regular"/>
        <family val="2"/>
      </rPr>
      <t>⌀</t>
    </r>
    <r>
      <rPr>
        <sz val="12"/>
        <rFont val="Arial"/>
        <family val="2"/>
      </rPr>
      <t xml:space="preserve"> mm</t>
    </r>
  </si>
  <si>
    <r>
      <t xml:space="preserve">haaraputken </t>
    </r>
    <r>
      <rPr>
        <sz val="10"/>
        <color theme="1"/>
        <rFont val="Menlo Regular"/>
      </rPr>
      <t>⌀</t>
    </r>
    <r>
      <rPr>
        <sz val="10"/>
        <color theme="1"/>
        <rFont val="Arial"/>
        <family val="2"/>
      </rPr>
      <t xml:space="preserve"> mm</t>
    </r>
  </si>
  <si>
    <t>IIA1 Haarat</t>
  </si>
  <si>
    <t xml:space="preserve"> </t>
  </si>
  <si>
    <t>Mineraalivillakourut</t>
  </si>
  <si>
    <t>valikko</t>
  </si>
  <si>
    <t>verkkomatto</t>
  </si>
  <si>
    <t>Ilmastointialumiinifoliomatto</t>
  </si>
  <si>
    <t>Solukumi konehuoneissa</t>
  </si>
  <si>
    <t>Urakanmittaus taulukot:</t>
  </si>
  <si>
    <t>Solukumi konehuoneiden ulkopuolella</t>
  </si>
  <si>
    <t>Solukumi t-haarat</t>
  </si>
  <si>
    <t xml:space="preserve">Mineraalikourut päällystettynä muovilla </t>
  </si>
  <si>
    <t>EF T-haarat</t>
  </si>
  <si>
    <t>Sankakannake</t>
  </si>
  <si>
    <t>Sprinkler-liitin</t>
  </si>
  <si>
    <t>Muhvi</t>
  </si>
  <si>
    <t>Luistikannake</t>
  </si>
  <si>
    <t>Kannakesuikale</t>
  </si>
  <si>
    <t>Kannakkeen heiluri</t>
  </si>
  <si>
    <t>EF Kannakkket</t>
  </si>
  <si>
    <t>Hinnat</t>
  </si>
  <si>
    <t>Kertoimet</t>
  </si>
  <si>
    <t>osa</t>
  </si>
  <si>
    <t>1.Kannakkeen heiluri</t>
  </si>
  <si>
    <t>2.Kannakesuikale</t>
  </si>
  <si>
    <t>3.Luistikannake</t>
  </si>
  <si>
    <t>4.Sankakannake</t>
  </si>
  <si>
    <t>5.Sprinkler-liitin</t>
  </si>
  <si>
    <t>6.Muhvi</t>
  </si>
  <si>
    <t>Solukumi kannakkeet</t>
  </si>
  <si>
    <r>
      <t xml:space="preserve">putken </t>
    </r>
    <r>
      <rPr>
        <sz val="12"/>
        <rFont val="Menlo Regular"/>
        <family val="2"/>
      </rPr>
      <t>⌀</t>
    </r>
    <r>
      <rPr>
        <sz val="12"/>
        <rFont val="Arial"/>
        <family val="2"/>
      </rPr>
      <t xml:space="preserve"> mm</t>
    </r>
  </si>
  <si>
    <t>venttiili</t>
  </si>
  <si>
    <t>venttiili laipalla</t>
  </si>
  <si>
    <t>laippa</t>
  </si>
  <si>
    <t>0-60</t>
  </si>
  <si>
    <t>61-100</t>
  </si>
  <si>
    <t>101-150</t>
  </si>
  <si>
    <t>201-300</t>
  </si>
  <si>
    <t>Venttiili</t>
  </si>
  <si>
    <t>EF venttiilit  kertoimet</t>
  </si>
  <si>
    <t>ef venttiilit hinnat</t>
  </si>
  <si>
    <t>IIA1 Venttiilit</t>
  </si>
  <si>
    <t>Solukumi venttiilit</t>
  </si>
  <si>
    <t>EF kannakkeet</t>
  </si>
  <si>
    <t>Taulukko</t>
  </si>
  <si>
    <t>Työmaa:</t>
  </si>
  <si>
    <t>URAKKA</t>
  </si>
  <si>
    <t>pvm.</t>
  </si>
  <si>
    <t>6-15</t>
  </si>
  <si>
    <t>15-32</t>
  </si>
  <si>
    <t>eristysvah-vuus/mm</t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</si>
  <si>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</si>
  <si>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IIA1 m</t>
    </r>
    <r>
      <rPr>
        <vertAlign val="superscript"/>
        <sz val="10"/>
        <color theme="1"/>
        <rFont val="Calibri"/>
        <family val="2"/>
        <scheme val="minor"/>
      </rPr>
      <t>2</t>
    </r>
  </si>
  <si>
    <t>ef neliö</t>
  </si>
  <si>
    <t>Solukumi neliöhinnalla</t>
  </si>
  <si>
    <t>EF venttiilit  pumput</t>
  </si>
  <si>
    <t>1.säiliön päädyn levitys</t>
  </si>
  <si>
    <t>2. 0-100</t>
  </si>
  <si>
    <t>3. 101-200</t>
  </si>
  <si>
    <t>4. 201-300</t>
  </si>
  <si>
    <t>säiliön pääty/pumpun koko</t>
  </si>
  <si>
    <t>EF pumput ja säiliön päädyn levitys</t>
  </si>
  <si>
    <t>Solukumi säiliönpäädyt ja pumput</t>
  </si>
  <si>
    <t>IA! Ja IA2</t>
  </si>
  <si>
    <t>IB,IC ja ID</t>
  </si>
  <si>
    <t>IIA! Ja IIA2</t>
  </si>
  <si>
    <t>sarake1</t>
  </si>
  <si>
    <t>1Ca</t>
  </si>
  <si>
    <r>
      <t xml:space="preserve">Eristeen ulko- </t>
    </r>
    <r>
      <rPr>
        <b/>
        <sz val="10"/>
        <color rgb="FF000000"/>
        <rFont val="Menlo Bold"/>
      </rPr>
      <t>⌀</t>
    </r>
    <r>
      <rPr>
        <b/>
        <sz val="10"/>
        <color rgb="FF000000"/>
        <rFont val="Arial"/>
        <family val="2"/>
      </rPr>
      <t xml:space="preserve"> mm</t>
    </r>
  </si>
  <si>
    <t>taulukko</t>
  </si>
  <si>
    <t>sarake solukumi</t>
  </si>
  <si>
    <t>1Ca Eri pintakäsittelystä maksettavat yksiköt</t>
  </si>
  <si>
    <t>Eri pintakäsittelystä maksettavat yksiköt</t>
  </si>
  <si>
    <t>NS</t>
  </si>
  <si>
    <t>1. 50-80</t>
  </si>
  <si>
    <t>2. 100</t>
  </si>
  <si>
    <t>3. 125</t>
  </si>
  <si>
    <t>4. 150-200</t>
  </si>
  <si>
    <t>1Da Laippaventtiilin eristys</t>
  </si>
  <si>
    <t xml:space="preserve"> IDa laippaventtiilin eristys kourulla</t>
  </si>
  <si>
    <t>urakanmittaus</t>
  </si>
  <si>
    <t>Jakolista</t>
  </si>
  <si>
    <r>
      <rPr>
        <sz val="12"/>
        <color indexed="205"/>
        <rFont val="Calibri"/>
        <family val="2"/>
      </rPr>
      <t>Laippaventtiili</t>
    </r>
    <r>
      <rPr>
        <sz val="12"/>
        <color theme="1"/>
        <rFont val="Calibri"/>
        <family val="2"/>
      </rPr>
      <t>in lasketaan kuuluva 3 helaa ja maksetaan venttiilistä heloineen.</t>
    </r>
  </si>
  <si>
    <t>päivämäärä</t>
  </si>
  <si>
    <t>yht</t>
  </si>
  <si>
    <t>yht.</t>
  </si>
  <si>
    <t>välipohjat yht</t>
  </si>
  <si>
    <t>Perustunti palkka 1</t>
  </si>
  <si>
    <t>Perustunti palkka 2</t>
  </si>
  <si>
    <t>Perustunti palkka 3</t>
  </si>
  <si>
    <t>Urakkatunnit/kpl</t>
  </si>
  <si>
    <t>Urakkatunnit</t>
  </si>
  <si>
    <t>välipohjat</t>
  </si>
  <si>
    <t>5. kartio</t>
  </si>
  <si>
    <t>151-200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</si>
</sst>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[$€-40B];[Red]\-#,##0.00\ [$€-40B]"/>
    <numFmt numFmtId="165" formatCode="_-* #,##0.00\ [$€-40B]_-;\-* #,##0.00\ [$€-40B]_-;_-* &quot;-&quot;??\ [$€-40B]_-;_-@_-"/>
    <numFmt numFmtId="166" formatCode="dd/\ mmm"/>
    <numFmt numFmtId="167" formatCode="#,##0.00\ &quot;€&quot;;[Red]#,##0.00\ &quot;€&quot;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Menlo Regular"/>
      <family val="2"/>
    </font>
    <font>
      <sz val="12"/>
      <color rgb="FF000000"/>
      <name val="Calibri"/>
      <family val="2"/>
      <scheme val="minor"/>
    </font>
    <font>
      <sz val="10"/>
      <color theme="1"/>
      <name val="Menlo Regular"/>
    </font>
    <font>
      <sz val="10"/>
      <name val="Arial"/>
      <family val="2"/>
    </font>
    <font>
      <sz val="10"/>
      <name val="Menlo Regular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color rgb="FF000000"/>
      <name val="Geneva"/>
    </font>
    <font>
      <vertAlign val="superscript"/>
      <sz val="10"/>
      <color theme="1"/>
      <name val="Arial"/>
      <family val="2"/>
    </font>
    <font>
      <vertAlign val="superscript"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Menlo Bold"/>
    </font>
    <font>
      <sz val="12"/>
      <color theme="1"/>
      <name val="Calibri"/>
      <family val="2"/>
    </font>
    <font>
      <sz val="12"/>
      <color indexed="205"/>
      <name val="Calibri"/>
      <family val="2"/>
    </font>
    <font>
      <u/>
      <sz val="11"/>
      <color indexed="12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13"/>
      </patternFill>
    </fill>
    <fill>
      <patternFill patternType="solid">
        <fgColor indexed="49"/>
        <bgColor indexed="44"/>
      </patternFill>
    </fill>
    <fill>
      <patternFill patternType="solid">
        <fgColor indexed="53"/>
        <bgColor indexed="10"/>
      </patternFill>
    </fill>
    <fill>
      <patternFill patternType="solid">
        <fgColor theme="0"/>
        <bgColor rgb="FFCCFFCC"/>
      </patternFill>
    </fill>
    <fill>
      <patternFill patternType="solid">
        <fgColor rgb="FFFFFFFF"/>
        <bgColor rgb="FFCCFFCC"/>
      </patternFill>
    </fill>
    <fill>
      <patternFill patternType="solid">
        <fgColor rgb="FF68DA4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7"/>
        <bgColor indexed="42"/>
      </patternFill>
    </fill>
    <fill>
      <patternFill patternType="solid">
        <fgColor theme="0"/>
        <bgColor indexed="27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2" fillId="0" borderId="2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6" fillId="8" borderId="24" xfId="0" applyFont="1" applyFill="1" applyBorder="1" applyAlignment="1" applyProtection="1">
      <alignment horizontal="center"/>
      <protection locked="0"/>
    </xf>
    <xf numFmtId="0" fontId="16" fillId="8" borderId="22" xfId="0" applyFont="1" applyFill="1" applyBorder="1" applyAlignment="1" applyProtection="1">
      <alignment horizontal="center"/>
      <protection locked="0"/>
    </xf>
    <xf numFmtId="0" fontId="16" fillId="0" borderId="22" xfId="0" applyFont="1" applyBorder="1" applyAlignment="1">
      <alignment horizontal="center"/>
    </xf>
    <xf numFmtId="0" fontId="16" fillId="0" borderId="0" xfId="0" applyFont="1"/>
    <xf numFmtId="0" fontId="16" fillId="8" borderId="1" xfId="0" applyFont="1" applyFill="1" applyBorder="1" applyAlignment="1" applyProtection="1">
      <alignment horizontal="center"/>
      <protection locked="0"/>
    </xf>
    <xf numFmtId="44" fontId="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3" fillId="0" borderId="0" xfId="0" applyFont="1"/>
    <xf numFmtId="44" fontId="13" fillId="0" borderId="0" xfId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44" fontId="13" fillId="0" borderId="0" xfId="0" applyNumberFormat="1" applyFont="1" applyBorder="1"/>
    <xf numFmtId="0" fontId="13" fillId="2" borderId="0" xfId="0" applyFont="1" applyFill="1" applyBorder="1"/>
    <xf numFmtId="44" fontId="13" fillId="2" borderId="1" xfId="1" applyFont="1" applyFill="1" applyBorder="1" applyAlignment="1">
      <alignment horizontal="center" vertical="center"/>
    </xf>
    <xf numFmtId="44" fontId="13" fillId="0" borderId="1" xfId="0" applyNumberFormat="1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20" fillId="7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44" fontId="20" fillId="8" borderId="1" xfId="0" applyNumberFormat="1" applyFont="1" applyFill="1" applyBorder="1" applyAlignment="1" applyProtection="1">
      <alignment horizontal="center"/>
      <protection locked="0"/>
    </xf>
    <xf numFmtId="44" fontId="13" fillId="0" borderId="1" xfId="1" applyFont="1" applyBorder="1" applyAlignment="1">
      <alignment horizontal="center" vertical="center"/>
    </xf>
    <xf numFmtId="44" fontId="13" fillId="0" borderId="0" xfId="0" applyNumberFormat="1" applyFont="1"/>
    <xf numFmtId="44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44" fontId="20" fillId="7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/>
    <xf numFmtId="0" fontId="20" fillId="0" borderId="22" xfId="0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0" fontId="20" fillId="8" borderId="22" xfId="0" applyFont="1" applyFill="1" applyBorder="1" applyAlignment="1" applyProtection="1">
      <alignment horizontal="center"/>
      <protection locked="0"/>
    </xf>
    <xf numFmtId="165" fontId="20" fillId="8" borderId="22" xfId="0" applyNumberFormat="1" applyFont="1" applyFill="1" applyBorder="1" applyAlignment="1" applyProtection="1">
      <alignment horizontal="center"/>
      <protection locked="0"/>
    </xf>
    <xf numFmtId="44" fontId="13" fillId="0" borderId="25" xfId="0" applyNumberFormat="1" applyFont="1" applyBorder="1"/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/>
    <xf numFmtId="44" fontId="13" fillId="0" borderId="24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165" fontId="16" fillId="8" borderId="24" xfId="0" applyNumberFormat="1" applyFont="1" applyFill="1" applyBorder="1" applyAlignment="1" applyProtection="1">
      <alignment horizont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6" fillId="8" borderId="0" xfId="0" applyFont="1" applyFill="1" applyAlignment="1" applyProtection="1">
      <alignment horizontal="center"/>
      <protection locked="0"/>
    </xf>
    <xf numFmtId="0" fontId="16" fillId="8" borderId="0" xfId="0" applyFont="1" applyFill="1" applyBorder="1" applyAlignment="1" applyProtection="1">
      <alignment horizontal="center"/>
      <protection locked="0"/>
    </xf>
    <xf numFmtId="0" fontId="16" fillId="0" borderId="1" xfId="0" applyFont="1" applyBorder="1"/>
    <xf numFmtId="49" fontId="16" fillId="8" borderId="1" xfId="0" applyNumberFormat="1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44" fontId="16" fillId="8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8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2" fillId="0" borderId="0" xfId="23"/>
    <xf numFmtId="0" fontId="0" fillId="0" borderId="0" xfId="0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0" fillId="0" borderId="0" xfId="1" applyFont="1"/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16" fillId="8" borderId="22" xfId="0" applyNumberFormat="1" applyFon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6" fillId="0" borderId="5" xfId="0" applyFont="1" applyBorder="1" applyAlignment="1"/>
    <xf numFmtId="0" fontId="16" fillId="0" borderId="27" xfId="0" applyFont="1" applyBorder="1" applyAlignment="1"/>
    <xf numFmtId="0" fontId="16" fillId="0" borderId="2" xfId="0" applyFont="1" applyBorder="1" applyAlignment="1"/>
    <xf numFmtId="0" fontId="13" fillId="0" borderId="28" xfId="0" applyFont="1" applyBorder="1"/>
    <xf numFmtId="0" fontId="0" fillId="0" borderId="0" xfId="0" applyBorder="1"/>
    <xf numFmtId="0" fontId="18" fillId="2" borderId="0" xfId="0" applyFont="1" applyFill="1" applyBorder="1" applyAlignment="1">
      <alignment horizontal="center" vertical="center" wrapText="1"/>
    </xf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13" fillId="0" borderId="29" xfId="0" applyFont="1" applyBorder="1"/>
    <xf numFmtId="0" fontId="13" fillId="0" borderId="21" xfId="0" applyFont="1" applyBorder="1"/>
    <xf numFmtId="0" fontId="13" fillId="0" borderId="4" xfId="0" applyFont="1" applyBorder="1"/>
    <xf numFmtId="0" fontId="13" fillId="0" borderId="22" xfId="0" applyFont="1" applyBorder="1"/>
    <xf numFmtId="0" fontId="13" fillId="0" borderId="4" xfId="0" applyFont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3" fillId="0" borderId="1" xfId="0" applyFont="1" applyBorder="1"/>
    <xf numFmtId="0" fontId="2" fillId="2" borderId="0" xfId="0" applyFont="1" applyFill="1" applyBorder="1" applyAlignment="1">
      <alignment horizontal="center" vertical="center" wrapText="1"/>
    </xf>
    <xf numFmtId="44" fontId="13" fillId="2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9" fontId="13" fillId="2" borderId="0" xfId="2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shrinkToFit="1"/>
    </xf>
    <xf numFmtId="0" fontId="12" fillId="0" borderId="31" xfId="23" applyBorder="1"/>
    <xf numFmtId="0" fontId="12" fillId="0" borderId="21" xfId="23" applyBorder="1"/>
    <xf numFmtId="0" fontId="12" fillId="0" borderId="31" xfId="23" applyFont="1" applyBorder="1"/>
    <xf numFmtId="0" fontId="23" fillId="0" borderId="32" xfId="0" applyFont="1" applyBorder="1"/>
    <xf numFmtId="0" fontId="12" fillId="0" borderId="32" xfId="23" applyFont="1" applyBorder="1"/>
    <xf numFmtId="0" fontId="23" fillId="0" borderId="33" xfId="0" applyFont="1" applyBorder="1"/>
    <xf numFmtId="0" fontId="12" fillId="0" borderId="4" xfId="23" applyBorder="1"/>
    <xf numFmtId="0" fontId="2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8" xfId="54" applyFont="1" applyBorder="1" applyAlignment="1" applyProtection="1">
      <alignment horizontal="center"/>
    </xf>
    <xf numFmtId="0" fontId="14" fillId="0" borderId="20" xfId="0" applyFont="1" applyBorder="1" applyAlignment="1">
      <alignment horizontal="right"/>
    </xf>
    <xf numFmtId="0" fontId="14" fillId="0" borderId="1" xfId="54" applyFont="1" applyBorder="1" applyAlignment="1" applyProtection="1">
      <alignment horizontal="center"/>
    </xf>
    <xf numFmtId="0" fontId="14" fillId="0" borderId="34" xfId="54" applyFont="1" applyBorder="1" applyAlignment="1" applyProtection="1">
      <alignment horizontal="center"/>
    </xf>
    <xf numFmtId="44" fontId="14" fillId="0" borderId="1" xfId="54" applyNumberFormat="1" applyFont="1" applyBorder="1" applyAlignment="1" applyProtection="1">
      <alignment horizontal="center"/>
    </xf>
    <xf numFmtId="0" fontId="27" fillId="0" borderId="0" xfId="0" applyFont="1" applyAlignment="1">
      <alignment horizontal="center" vertical="center"/>
    </xf>
    <xf numFmtId="0" fontId="18" fillId="1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0" fillId="10" borderId="0" xfId="0" applyFont="1" applyFill="1" applyAlignment="1">
      <alignment horizontal="center"/>
    </xf>
    <xf numFmtId="44" fontId="20" fillId="0" borderId="0" xfId="0" applyNumberFormat="1" applyFont="1"/>
    <xf numFmtId="0" fontId="20" fillId="10" borderId="0" xfId="0" applyFont="1" applyFill="1"/>
    <xf numFmtId="0" fontId="28" fillId="0" borderId="35" xfId="0" applyFont="1" applyBorder="1" applyAlignment="1">
      <alignment horizontal="center" vertical="center" wrapText="1"/>
    </xf>
    <xf numFmtId="0" fontId="29" fillId="10" borderId="2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54" applyFont="1" applyFill="1" applyBorder="1" applyAlignment="1" applyProtection="1">
      <alignment horizontal="center" vertical="center"/>
    </xf>
    <xf numFmtId="0" fontId="31" fillId="0" borderId="28" xfId="0" applyFont="1" applyBorder="1" applyAlignment="1">
      <alignment wrapText="1"/>
    </xf>
    <xf numFmtId="0" fontId="31" fillId="0" borderId="0" xfId="0" applyFont="1" applyAlignment="1">
      <alignment wrapText="1"/>
    </xf>
    <xf numFmtId="0" fontId="7" fillId="0" borderId="0" xfId="0" applyFont="1" applyBorder="1"/>
    <xf numFmtId="0" fontId="7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11" borderId="36" xfId="0" applyNumberFormat="1" applyFill="1" applyBorder="1" applyAlignment="1" applyProtection="1">
      <alignment vertical="top" wrapText="1"/>
      <protection locked="0"/>
    </xf>
    <xf numFmtId="166" fontId="0" fillId="11" borderId="37" xfId="0" applyNumberFormat="1" applyFill="1" applyBorder="1" applyProtection="1">
      <protection locked="0"/>
    </xf>
    <xf numFmtId="166" fontId="0" fillId="11" borderId="36" xfId="0" applyNumberFormat="1" applyFill="1" applyBorder="1" applyProtection="1">
      <protection locked="0"/>
    </xf>
    <xf numFmtId="164" fontId="0" fillId="11" borderId="13" xfId="0" applyNumberFormat="1" applyFill="1" applyBorder="1" applyAlignment="1" applyProtection="1">
      <alignment horizontal="center"/>
      <protection locked="0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6" xfId="0" applyNumberFormat="1" applyBorder="1"/>
    <xf numFmtId="0" fontId="9" fillId="0" borderId="47" xfId="0" applyFont="1" applyBorder="1" applyAlignment="1">
      <alignment horizontal="right"/>
    </xf>
    <xf numFmtId="164" fontId="0" fillId="0" borderId="48" xfId="0" applyNumberFormat="1" applyBorder="1" applyAlignment="1">
      <alignment horizontal="center"/>
    </xf>
    <xf numFmtId="0" fontId="0" fillId="4" borderId="11" xfId="0" applyFont="1" applyFill="1" applyBorder="1"/>
    <xf numFmtId="0" fontId="0" fillId="6" borderId="11" xfId="0" applyFont="1" applyFill="1" applyBorder="1"/>
    <xf numFmtId="0" fontId="34" fillId="5" borderId="11" xfId="0" applyFont="1" applyFill="1" applyBorder="1"/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9" fontId="2" fillId="9" borderId="1" xfId="2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vertical="center" wrapText="1"/>
      <protection locked="0"/>
    </xf>
    <xf numFmtId="9" fontId="2" fillId="9" borderId="1" xfId="2" applyFont="1" applyFill="1" applyBorder="1" applyAlignment="1" applyProtection="1">
      <alignment vertical="center" wrapText="1"/>
      <protection locked="0"/>
    </xf>
    <xf numFmtId="0" fontId="13" fillId="9" borderId="1" xfId="0" applyFont="1" applyFill="1" applyBorder="1" applyProtection="1">
      <protection locked="0"/>
    </xf>
    <xf numFmtId="9" fontId="13" fillId="9" borderId="1" xfId="2" applyFont="1" applyFill="1" applyBorder="1" applyProtection="1"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9" fontId="13" fillId="9" borderId="1" xfId="2" applyFont="1" applyFill="1" applyBorder="1" applyAlignment="1" applyProtection="1">
      <alignment horizontal="center" vertical="center"/>
      <protection locked="0"/>
    </xf>
    <xf numFmtId="0" fontId="27" fillId="10" borderId="24" xfId="0" applyFont="1" applyFill="1" applyBorder="1" applyAlignment="1" applyProtection="1">
      <alignment horizontal="center" vertical="center" wrapText="1"/>
      <protection locked="0"/>
    </xf>
    <xf numFmtId="0" fontId="27" fillId="10" borderId="22" xfId="0" applyFont="1" applyFill="1" applyBorder="1" applyAlignment="1" applyProtection="1">
      <alignment horizontal="center" vertical="center" wrapText="1"/>
      <protection locked="0"/>
    </xf>
    <xf numFmtId="167" fontId="2" fillId="9" borderId="49" xfId="1" applyNumberFormat="1" applyFont="1" applyFill="1" applyBorder="1" applyAlignment="1" applyProtection="1">
      <alignment horizontal="center" vertical="center" wrapText="1"/>
      <protection locked="0"/>
    </xf>
    <xf numFmtId="165" fontId="2" fillId="9" borderId="49" xfId="1" applyNumberFormat="1" applyFont="1" applyFill="1" applyBorder="1" applyAlignment="1" applyProtection="1">
      <alignment horizontal="center" vertical="center" wrapText="1"/>
      <protection locked="0"/>
    </xf>
    <xf numFmtId="165" fontId="2" fillId="9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4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3" applyProtection="1">
      <protection locked="0"/>
    </xf>
    <xf numFmtId="0" fontId="33" fillId="0" borderId="0" xfId="23" applyNumberFormat="1" applyFont="1" applyFill="1" applyBorder="1" applyAlignment="1" applyProtection="1">
      <protection locked="0"/>
    </xf>
    <xf numFmtId="0" fontId="0" fillId="0" borderId="0" xfId="0" applyProtection="1"/>
    <xf numFmtId="0" fontId="0" fillId="0" borderId="0" xfId="0" applyFont="1" applyProtection="1"/>
    <xf numFmtId="49" fontId="0" fillId="0" borderId="6" xfId="0" applyNumberFormat="1" applyFont="1" applyBorder="1" applyAlignment="1" applyProtection="1">
      <alignment horizontal="left"/>
    </xf>
    <xf numFmtId="0" fontId="0" fillId="0" borderId="6" xfId="0" applyFont="1" applyBorder="1" applyProtection="1"/>
    <xf numFmtId="164" fontId="7" fillId="3" borderId="7" xfId="0" applyNumberFormat="1" applyFont="1" applyFill="1" applyBorder="1" applyAlignment="1" applyProtection="1">
      <alignment horizontal="center"/>
    </xf>
    <xf numFmtId="164" fontId="0" fillId="0" borderId="0" xfId="0" applyNumberFormat="1" applyFont="1" applyProtection="1"/>
    <xf numFmtId="0" fontId="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0" fillId="3" borderId="0" xfId="0" applyFont="1" applyFill="1" applyProtection="1"/>
    <xf numFmtId="0" fontId="8" fillId="3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top" wrapText="1"/>
    </xf>
    <xf numFmtId="0" fontId="9" fillId="0" borderId="0" xfId="0" applyFont="1" applyBorder="1" applyProtection="1"/>
    <xf numFmtId="0" fontId="0" fillId="4" borderId="8" xfId="0" applyFont="1" applyFill="1" applyBorder="1" applyProtection="1"/>
    <xf numFmtId="164" fontId="0" fillId="4" borderId="8" xfId="0" applyNumberFormat="1" applyFill="1" applyBorder="1" applyProtection="1"/>
    <xf numFmtId="0" fontId="10" fillId="5" borderId="8" xfId="0" applyFont="1" applyFill="1" applyBorder="1" applyProtection="1"/>
    <xf numFmtId="164" fontId="10" fillId="5" borderId="8" xfId="0" applyNumberFormat="1" applyFont="1" applyFill="1" applyBorder="1" applyProtection="1"/>
    <xf numFmtId="2" fontId="0" fillId="0" borderId="0" xfId="0" applyNumberFormat="1" applyFont="1" applyBorder="1" applyProtection="1"/>
    <xf numFmtId="0" fontId="0" fillId="6" borderId="8" xfId="0" applyFont="1" applyFill="1" applyBorder="1" applyProtection="1"/>
    <xf numFmtId="164" fontId="0" fillId="6" borderId="8" xfId="0" applyNumberFormat="1" applyFill="1" applyBorder="1" applyProtection="1"/>
    <xf numFmtId="0" fontId="0" fillId="0" borderId="9" xfId="0" applyBorder="1" applyProtection="1"/>
    <xf numFmtId="0" fontId="0" fillId="0" borderId="10" xfId="0" applyFont="1" applyBorder="1" applyProtection="1"/>
    <xf numFmtId="0" fontId="9" fillId="0" borderId="10" xfId="0" applyFont="1" applyBorder="1" applyProtection="1"/>
    <xf numFmtId="0" fontId="9" fillId="0" borderId="12" xfId="0" applyFont="1" applyBorder="1" applyProtection="1"/>
    <xf numFmtId="0" fontId="0" fillId="0" borderId="13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14" xfId="0" applyFont="1" applyBorder="1" applyAlignment="1" applyProtection="1"/>
    <xf numFmtId="0" fontId="9" fillId="0" borderId="14" xfId="0" applyFont="1" applyBorder="1" applyProtection="1"/>
    <xf numFmtId="0" fontId="9" fillId="0" borderId="13" xfId="0" applyFont="1" applyBorder="1" applyProtection="1"/>
    <xf numFmtId="0" fontId="0" fillId="12" borderId="11" xfId="0" applyNumberFormat="1" applyFont="1" applyFill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/>
    </xf>
    <xf numFmtId="164" fontId="7" fillId="0" borderId="15" xfId="0" applyNumberFormat="1" applyFont="1" applyBorder="1" applyProtection="1"/>
    <xf numFmtId="0" fontId="7" fillId="0" borderId="15" xfId="0" applyNumberFormat="1" applyFont="1" applyBorder="1" applyProtection="1"/>
    <xf numFmtId="2" fontId="0" fillId="0" borderId="16" xfId="0" applyNumberFormat="1" applyFont="1" applyBorder="1" applyProtection="1"/>
    <xf numFmtId="2" fontId="0" fillId="0" borderId="16" xfId="0" applyNumberFormat="1" applyBorder="1" applyAlignment="1" applyProtection="1">
      <alignment horizontal="center"/>
    </xf>
    <xf numFmtId="2" fontId="0" fillId="0" borderId="16" xfId="0" applyNumberFormat="1" applyFont="1" applyBorder="1" applyAlignment="1" applyProtection="1">
      <alignment horizontal="center"/>
    </xf>
    <xf numFmtId="2" fontId="0" fillId="0" borderId="17" xfId="0" applyNumberFormat="1" applyFont="1" applyBorder="1" applyProtection="1"/>
    <xf numFmtId="2" fontId="0" fillId="0" borderId="18" xfId="0" applyNumberFormat="1" applyFont="1" applyBorder="1" applyProtection="1"/>
    <xf numFmtId="0" fontId="0" fillId="0" borderId="19" xfId="0" applyBorder="1" applyProtection="1"/>
    <xf numFmtId="0" fontId="1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36" fillId="2" borderId="1" xfId="1" applyFont="1" applyFill="1" applyBorder="1" applyAlignment="1">
      <alignment horizontal="center" vertical="center"/>
    </xf>
    <xf numFmtId="0" fontId="36" fillId="0" borderId="0" xfId="0" applyFont="1"/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3" fillId="9" borderId="5" xfId="0" applyFont="1" applyFill="1" applyBorder="1" applyAlignment="1" applyProtection="1">
      <alignment horizontal="center" vertical="center"/>
      <protection locked="0"/>
    </xf>
    <xf numFmtId="0" fontId="13" fillId="9" borderId="2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9" borderId="5" xfId="0" applyFont="1" applyFill="1" applyBorder="1" applyAlignment="1" applyProtection="1">
      <alignment horizontal="center"/>
      <protection locked="0"/>
    </xf>
    <xf numFmtId="0" fontId="13" fillId="9" borderId="2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0" fontId="36" fillId="9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6" fillId="9" borderId="5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35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165" fontId="2" fillId="9" borderId="50" xfId="1" applyNumberFormat="1" applyFont="1" applyFill="1" applyBorder="1" applyAlignment="1" applyProtection="1">
      <alignment horizontal="center" vertical="center" wrapText="1"/>
      <protection locked="0"/>
    </xf>
    <xf numFmtId="165" fontId="2" fillId="9" borderId="27" xfId="1" applyNumberFormat="1" applyFont="1" applyFill="1" applyBorder="1" applyAlignment="1" applyProtection="1">
      <alignment horizontal="center" vertical="center" wrapText="1"/>
      <protection locked="0"/>
    </xf>
    <xf numFmtId="165" fontId="2" fillId="9" borderId="5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65" fontId="35" fillId="9" borderId="50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38" xfId="23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23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164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9" fillId="4" borderId="11" xfId="0" applyFont="1" applyFill="1" applyBorder="1" applyAlignment="1" applyProtection="1">
      <alignment horizontal="left" wrapText="1"/>
    </xf>
    <xf numFmtId="0" fontId="9" fillId="5" borderId="11" xfId="0" applyFont="1" applyFill="1" applyBorder="1" applyAlignment="1" applyProtection="1">
      <alignment horizontal="left" wrapText="1"/>
    </xf>
    <xf numFmtId="0" fontId="9" fillId="6" borderId="11" xfId="0" applyFont="1" applyFill="1" applyBorder="1" applyAlignment="1" applyProtection="1">
      <alignment horizontal="left" wrapText="1"/>
    </xf>
    <xf numFmtId="0" fontId="0" fillId="0" borderId="0" xfId="0" applyFont="1" applyAlignment="1" applyProtection="1">
      <alignment horizontal="center"/>
    </xf>
  </cellXfs>
  <cellStyles count="58"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5" builtinId="9" hidden="1"/>
    <cellStyle name="Avattu hyperlinkki" xfId="26" builtinId="9" hidden="1"/>
    <cellStyle name="Avattu hyperlinkki" xfId="27" builtinId="9" hidden="1"/>
    <cellStyle name="Avattu hyperlinkki" xfId="28" builtinId="9" hidden="1"/>
    <cellStyle name="Avattu hyperlinkki" xfId="29" builtinId="9" hidden="1"/>
    <cellStyle name="Avattu hyperlinkki" xfId="30" builtinId="9" hidden="1"/>
    <cellStyle name="Avattu hyperlinkki" xfId="31" builtinId="9" hidden="1"/>
    <cellStyle name="Avattu hyperlinkki" xfId="32" builtinId="9" hidden="1"/>
    <cellStyle name="Avattu hyperlinkki" xfId="33" builtinId="9" hidden="1"/>
    <cellStyle name="Avattu hyperlinkki" xfId="34" builtinId="9" hidden="1"/>
    <cellStyle name="Avattu hyperlinkki" xfId="35" builtinId="9" hidden="1"/>
    <cellStyle name="Avattu hyperlinkki" xfId="36" builtinId="9" hidden="1"/>
    <cellStyle name="Avattu hyperlinkki" xfId="37" builtinId="9" hidden="1"/>
    <cellStyle name="Avattu hyperlinkki" xfId="38" builtinId="9" hidden="1"/>
    <cellStyle name="Avattu hyperlinkki" xfId="39" builtinId="9" hidden="1"/>
    <cellStyle name="Avattu hyperlinkki" xfId="40" builtinId="9" hidden="1"/>
    <cellStyle name="Avattu hyperlinkki" xfId="41" builtinId="9" hidden="1"/>
    <cellStyle name="Avattu hyperlinkki" xfId="42" builtinId="9" hidden="1"/>
    <cellStyle name="Avattu hyperlinkki" xfId="43" builtinId="9" hidden="1"/>
    <cellStyle name="Avattu hyperlinkki" xfId="44" builtinId="9" hidden="1"/>
    <cellStyle name="Avattu hyperlinkki" xfId="45" builtinId="9" hidden="1"/>
    <cellStyle name="Avattu hyperlinkki" xfId="46" builtinId="9" hidden="1"/>
    <cellStyle name="Avattu hyperlinkki" xfId="47" builtinId="9" hidden="1"/>
    <cellStyle name="Avattu hyperlinkki" xfId="48" builtinId="9" hidden="1"/>
    <cellStyle name="Avattu hyperlinkki" xfId="49" builtinId="9" hidden="1"/>
    <cellStyle name="Avattu hyperlinkki" xfId="50" builtinId="9" hidden="1"/>
    <cellStyle name="Avattu hyperlinkki" xfId="51" builtinId="9" hidden="1"/>
    <cellStyle name="Avattu hyperlinkki" xfId="52" builtinId="9" hidden="1"/>
    <cellStyle name="Avattu hyperlinkki" xfId="53" builtinId="9" hidden="1"/>
    <cellStyle name="Avattu hyperlinkki" xfId="55" builtinId="9" hidden="1"/>
    <cellStyle name="Avattu hyperlinkki" xfId="56" builtinId="9" hidden="1"/>
    <cellStyle name="Avattu hyperlinkki" xfId="57" builtinId="9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/>
    <cellStyle name="Normaali" xfId="0" builtinId="0"/>
    <cellStyle name="Prosentti" xfId="2" builtinId="5"/>
    <cellStyle name="TableStyleLight1" xfId="54"/>
    <cellStyle name="Valuut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165100</xdr:colOff>
          <xdr:row>22</xdr:row>
          <xdr:rowOff>165100</xdr:rowOff>
        </xdr:from>
        <xdr:to>
          <xdr:col>3</xdr:col>
          <xdr:colOff>774700</xdr:colOff>
          <xdr:row>28</xdr:row>
          <xdr:rowOff>101600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PU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22</xdr:row>
          <xdr:rowOff>165100</xdr:rowOff>
        </xdr:from>
        <xdr:to>
          <xdr:col>5</xdr:col>
          <xdr:colOff>190500</xdr:colOff>
          <xdr:row>28</xdr:row>
          <xdr:rowOff>101600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19</xdr:row>
          <xdr:rowOff>0</xdr:rowOff>
        </xdr:from>
        <xdr:to>
          <xdr:col>12</xdr:col>
          <xdr:colOff>609600</xdr:colOff>
          <xdr:row>21</xdr:row>
          <xdr:rowOff>127000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LOPPUMITTAUS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20</xdr:row>
          <xdr:rowOff>63500</xdr:rowOff>
        </xdr:from>
        <xdr:to>
          <xdr:col>12</xdr:col>
          <xdr:colOff>812800</xdr:colOff>
          <xdr:row>24</xdr:row>
          <xdr:rowOff>25400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VÄLIMITTAUS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ukko1" enableFormatConditionsCalculation="0"/>
  <dimension ref="A19:BG491"/>
  <sheetViews>
    <sheetView showGridLines="0" tabSelected="1" topLeftCell="B1" workbookViewId="0">
      <selection activeCell="E21" sqref="E21:J21"/>
    </sheetView>
  </sheetViews>
  <sheetFormatPr baseColWidth="10" defaultColWidth="10.83203125" defaultRowHeight="14" x14ac:dyDescent="0"/>
  <cols>
    <col min="1" max="3" width="10.83203125" style="21"/>
    <col min="4" max="4" width="12" style="21" bestFit="1" customWidth="1"/>
    <col min="5" max="5" width="11.1640625" style="21" bestFit="1" customWidth="1"/>
    <col min="6" max="17" width="10.83203125" style="21"/>
    <col min="18" max="34" width="10.83203125" style="21" hidden="1" customWidth="1"/>
    <col min="35" max="36" width="10.83203125" style="21"/>
    <col min="37" max="37" width="12" style="21" bestFit="1" customWidth="1"/>
    <col min="38" max="38" width="0" style="21" hidden="1" customWidth="1"/>
    <col min="39" max="16384" width="10.83203125" style="21"/>
  </cols>
  <sheetData>
    <row r="19" spans="2:15">
      <c r="B19" s="279" t="s">
        <v>130</v>
      </c>
      <c r="C19" s="279"/>
      <c r="D19" s="279"/>
    </row>
    <row r="20" spans="2:15">
      <c r="B20" s="279"/>
      <c r="C20" s="279"/>
      <c r="D20" s="279"/>
    </row>
    <row r="21" spans="2:15">
      <c r="B21" s="279"/>
      <c r="C21" s="279"/>
      <c r="D21" s="279"/>
      <c r="E21" s="280"/>
      <c r="F21" s="280"/>
      <c r="G21" s="280"/>
      <c r="H21" s="280"/>
      <c r="I21" s="280"/>
      <c r="J21" s="280"/>
      <c r="L21" s="99"/>
      <c r="M21" s="99"/>
      <c r="N21" s="101" t="s">
        <v>132</v>
      </c>
      <c r="O21" s="166"/>
    </row>
    <row r="23" spans="2:15">
      <c r="L23" s="99"/>
      <c r="M23" s="99"/>
      <c r="N23" s="101" t="s">
        <v>132</v>
      </c>
      <c r="O23" s="166"/>
    </row>
    <row r="24" spans="2:15">
      <c r="C24" s="94"/>
      <c r="D24" s="95"/>
      <c r="E24" s="95"/>
      <c r="F24" s="96"/>
    </row>
    <row r="25" spans="2:15">
      <c r="C25" s="281" t="s">
        <v>131</v>
      </c>
      <c r="D25" s="282"/>
      <c r="E25" s="282"/>
      <c r="F25" s="283"/>
    </row>
    <row r="26" spans="2:15">
      <c r="C26" s="91"/>
      <c r="D26" s="48"/>
      <c r="E26" s="48"/>
      <c r="F26" s="97"/>
    </row>
    <row r="27" spans="2:15">
      <c r="C27" s="91"/>
      <c r="D27" s="48"/>
      <c r="E27" s="48"/>
      <c r="F27" s="97"/>
    </row>
    <row r="28" spans="2:15">
      <c r="C28" s="98"/>
      <c r="D28" s="99"/>
      <c r="E28" s="99"/>
      <c r="F28" s="100"/>
    </row>
    <row r="30" spans="2:15">
      <c r="B30" s="68" t="s">
        <v>165</v>
      </c>
      <c r="C30" s="68" t="s">
        <v>166</v>
      </c>
    </row>
    <row r="31" spans="2:15">
      <c r="B31" s="68" t="s">
        <v>176</v>
      </c>
    </row>
    <row r="32" spans="2:15">
      <c r="B32" s="68" t="s">
        <v>177</v>
      </c>
    </row>
    <row r="58" spans="1:5" ht="15">
      <c r="B58"/>
    </row>
    <row r="59" spans="1:5" ht="15">
      <c r="B59"/>
    </row>
    <row r="61" spans="1:5">
      <c r="A61" s="125" t="s">
        <v>129</v>
      </c>
      <c r="B61" s="241" t="s">
        <v>93</v>
      </c>
      <c r="C61" s="241"/>
      <c r="D61" s="241"/>
      <c r="E61" s="68" t="s">
        <v>25</v>
      </c>
    </row>
    <row r="62" spans="1:5">
      <c r="A62" s="286" t="s">
        <v>148</v>
      </c>
      <c r="B62" s="118" t="s">
        <v>88</v>
      </c>
      <c r="C62" s="95"/>
      <c r="D62" s="96"/>
    </row>
    <row r="63" spans="1:5">
      <c r="A63" s="287"/>
      <c r="B63" s="119" t="s">
        <v>96</v>
      </c>
      <c r="C63" s="99"/>
      <c r="D63" s="100"/>
    </row>
    <row r="64" spans="1:5">
      <c r="A64" s="286" t="s">
        <v>149</v>
      </c>
      <c r="B64" s="118" t="s">
        <v>90</v>
      </c>
      <c r="C64" s="96"/>
      <c r="D64" s="68" t="s">
        <v>157</v>
      </c>
    </row>
    <row r="65" spans="1:38">
      <c r="A65" s="287"/>
      <c r="B65" s="119" t="s">
        <v>91</v>
      </c>
      <c r="C65" s="100"/>
      <c r="D65" s="68" t="s">
        <v>164</v>
      </c>
    </row>
    <row r="66" spans="1:38">
      <c r="A66" s="286" t="s">
        <v>150</v>
      </c>
      <c r="B66" s="120" t="s">
        <v>92</v>
      </c>
      <c r="C66" s="121"/>
      <c r="D66" s="122" t="s">
        <v>94</v>
      </c>
      <c r="E66" s="121"/>
      <c r="F66" s="121"/>
      <c r="G66" s="122" t="s">
        <v>95</v>
      </c>
      <c r="H66" s="121"/>
      <c r="I66" s="122" t="s">
        <v>114</v>
      </c>
      <c r="J66" s="121"/>
      <c r="K66" s="122" t="s">
        <v>127</v>
      </c>
      <c r="L66" s="123"/>
    </row>
    <row r="67" spans="1:38">
      <c r="A67" s="287"/>
      <c r="B67" s="119" t="s">
        <v>139</v>
      </c>
      <c r="C67" s="99"/>
      <c r="D67" s="124" t="s">
        <v>147</v>
      </c>
      <c r="E67" s="99"/>
      <c r="F67" s="99"/>
      <c r="G67" s="99"/>
      <c r="H67" s="99"/>
      <c r="I67" s="99"/>
      <c r="J67" s="99"/>
      <c r="K67" s="99"/>
      <c r="L67" s="100"/>
    </row>
    <row r="68" spans="1:38">
      <c r="H68" s="226"/>
    </row>
    <row r="72" spans="1:38">
      <c r="R72" s="21" t="s">
        <v>51</v>
      </c>
    </row>
    <row r="73" spans="1:38">
      <c r="C73" s="23"/>
      <c r="D73" s="93"/>
      <c r="E73" s="4"/>
      <c r="F73" s="68" t="s">
        <v>89</v>
      </c>
      <c r="G73" s="24"/>
      <c r="H73" s="25"/>
      <c r="S73" s="21" t="s">
        <v>49</v>
      </c>
      <c r="W73" s="21" t="s">
        <v>50</v>
      </c>
      <c r="X73" s="22">
        <v>3.55</v>
      </c>
    </row>
    <row r="74" spans="1:38">
      <c r="B74" s="258" t="s">
        <v>58</v>
      </c>
      <c r="C74" s="258"/>
      <c r="D74" s="258"/>
      <c r="E74" s="258"/>
      <c r="F74" s="258"/>
      <c r="G74" s="26"/>
      <c r="H74" s="26"/>
      <c r="I74" s="26"/>
      <c r="J74" s="26"/>
      <c r="R74" s="1" t="s">
        <v>0</v>
      </c>
      <c r="S74" s="1">
        <v>50</v>
      </c>
      <c r="T74" s="1">
        <v>60</v>
      </c>
      <c r="U74" s="1">
        <v>80</v>
      </c>
      <c r="V74" s="1">
        <v>100</v>
      </c>
      <c r="W74" s="1" t="s">
        <v>0</v>
      </c>
      <c r="X74" s="1">
        <v>50</v>
      </c>
      <c r="Y74" s="1">
        <v>60</v>
      </c>
      <c r="Z74" s="1">
        <v>80</v>
      </c>
      <c r="AA74" s="1">
        <v>100</v>
      </c>
    </row>
    <row r="75" spans="1:38" ht="28">
      <c r="B75" s="70" t="s">
        <v>1</v>
      </c>
      <c r="C75" s="71" t="s">
        <v>38</v>
      </c>
      <c r="D75" s="73" t="s">
        <v>39</v>
      </c>
      <c r="E75" s="71" t="s">
        <v>40</v>
      </c>
      <c r="F75" s="73" t="s">
        <v>41</v>
      </c>
      <c r="G75" s="261" t="s">
        <v>42</v>
      </c>
      <c r="H75" s="262"/>
      <c r="I75" s="73" t="s">
        <v>13</v>
      </c>
      <c r="J75" s="72" t="s">
        <v>11</v>
      </c>
      <c r="R75" s="2" t="s">
        <v>1</v>
      </c>
      <c r="S75" s="1" t="s">
        <v>2</v>
      </c>
      <c r="T75" s="1" t="s">
        <v>2</v>
      </c>
      <c r="U75" s="1" t="s">
        <v>2</v>
      </c>
      <c r="V75" s="1" t="s">
        <v>2</v>
      </c>
      <c r="W75" s="2" t="s">
        <v>1</v>
      </c>
      <c r="X75" s="1" t="s">
        <v>37</v>
      </c>
      <c r="Y75" s="1" t="s">
        <v>37</v>
      </c>
      <c r="Z75" s="1" t="s">
        <v>37</v>
      </c>
      <c r="AA75" s="1" t="s">
        <v>37</v>
      </c>
      <c r="AL75" s="77">
        <v>50</v>
      </c>
    </row>
    <row r="76" spans="1:38">
      <c r="B76" s="167"/>
      <c r="C76" s="167"/>
      <c r="D76" s="168"/>
      <c r="E76" s="168"/>
      <c r="F76" s="169"/>
      <c r="G76" s="257"/>
      <c r="H76" s="238"/>
      <c r="I76" s="27" t="str">
        <f t="shared" ref="I76:I99" si="0">IFERROR(INDEX($X$76:$AA$88,MATCH(B76,$W$76:$W$88,0),MATCH(C76,$X$74:$AA$74,0))*(1+F76),("0"))</f>
        <v>0</v>
      </c>
      <c r="J76" s="28">
        <f>(D76*I76)+(E76/2*I76)</f>
        <v>0</v>
      </c>
      <c r="R76" s="3" t="s">
        <v>3</v>
      </c>
      <c r="S76" s="1">
        <v>0.34</v>
      </c>
      <c r="T76" s="1">
        <v>0.35</v>
      </c>
      <c r="U76" s="1">
        <v>0.38</v>
      </c>
      <c r="V76" s="1">
        <v>0.41</v>
      </c>
      <c r="W76" s="3" t="s">
        <v>3</v>
      </c>
      <c r="X76" s="18">
        <f t="shared" ref="X76:X88" si="1">S76*$X$73</f>
        <v>1.2070000000000001</v>
      </c>
      <c r="Y76" s="18">
        <f t="shared" ref="Y76:Y88" si="2">T76*$X$73</f>
        <v>1.2424999999999999</v>
      </c>
      <c r="Z76" s="18">
        <f t="shared" ref="Z76:Z88" si="3">U76*$X$73</f>
        <v>1.349</v>
      </c>
      <c r="AA76" s="18">
        <f t="shared" ref="AA76:AA88" si="4">V76*$X$73</f>
        <v>1.4554999999999998</v>
      </c>
      <c r="AL76" s="77">
        <v>60</v>
      </c>
    </row>
    <row r="77" spans="1:38">
      <c r="B77" s="167"/>
      <c r="C77" s="167"/>
      <c r="D77" s="168"/>
      <c r="E77" s="168"/>
      <c r="F77" s="169"/>
      <c r="G77" s="263"/>
      <c r="H77" s="264"/>
      <c r="I77" s="27" t="str">
        <f t="shared" si="0"/>
        <v>0</v>
      </c>
      <c r="J77" s="28">
        <f t="shared" ref="J77:J99" si="5">(D77*I77)+(E77/2*I77)</f>
        <v>0</v>
      </c>
      <c r="R77" s="3" t="s">
        <v>4</v>
      </c>
      <c r="S77" s="1">
        <v>0.35</v>
      </c>
      <c r="T77" s="1">
        <v>0.37</v>
      </c>
      <c r="U77" s="1">
        <v>0.42</v>
      </c>
      <c r="V77" s="1">
        <v>0.44</v>
      </c>
      <c r="W77" s="3" t="s">
        <v>4</v>
      </c>
      <c r="X77" s="18">
        <f t="shared" si="1"/>
        <v>1.2424999999999999</v>
      </c>
      <c r="Y77" s="18">
        <f t="shared" si="2"/>
        <v>1.3134999999999999</v>
      </c>
      <c r="Z77" s="18">
        <f t="shared" si="3"/>
        <v>1.4909999999999999</v>
      </c>
      <c r="AA77" s="18">
        <f t="shared" si="4"/>
        <v>1.5619999999999998</v>
      </c>
      <c r="AL77" s="77">
        <v>80</v>
      </c>
    </row>
    <row r="78" spans="1:38">
      <c r="B78" s="167"/>
      <c r="C78" s="167"/>
      <c r="D78" s="168"/>
      <c r="E78" s="168"/>
      <c r="F78" s="169"/>
      <c r="G78" s="257"/>
      <c r="H78" s="238"/>
      <c r="I78" s="27" t="str">
        <f t="shared" si="0"/>
        <v>0</v>
      </c>
      <c r="J78" s="28">
        <f t="shared" si="5"/>
        <v>0</v>
      </c>
      <c r="R78" s="3" t="s">
        <v>5</v>
      </c>
      <c r="S78" s="1">
        <v>0.4</v>
      </c>
      <c r="T78" s="1">
        <v>0.41</v>
      </c>
      <c r="U78" s="1">
        <v>0.45</v>
      </c>
      <c r="V78" s="1">
        <v>0.48</v>
      </c>
      <c r="W78" s="3" t="s">
        <v>5</v>
      </c>
      <c r="X78" s="18">
        <f t="shared" si="1"/>
        <v>1.42</v>
      </c>
      <c r="Y78" s="18">
        <f t="shared" si="2"/>
        <v>1.4554999999999998</v>
      </c>
      <c r="Z78" s="18">
        <f t="shared" si="3"/>
        <v>1.5974999999999999</v>
      </c>
      <c r="AA78" s="18">
        <f t="shared" si="4"/>
        <v>1.704</v>
      </c>
      <c r="AL78" s="77">
        <v>100</v>
      </c>
    </row>
    <row r="79" spans="1:38">
      <c r="B79" s="167"/>
      <c r="C79" s="167"/>
      <c r="D79" s="168"/>
      <c r="E79" s="168"/>
      <c r="F79" s="169"/>
      <c r="G79" s="257"/>
      <c r="H79" s="238"/>
      <c r="I79" s="27" t="str">
        <f t="shared" si="0"/>
        <v>0</v>
      </c>
      <c r="J79" s="28">
        <f t="shared" si="5"/>
        <v>0</v>
      </c>
      <c r="R79" s="3" t="s">
        <v>6</v>
      </c>
      <c r="S79" s="1">
        <v>0.44</v>
      </c>
      <c r="T79" s="1">
        <v>0.46</v>
      </c>
      <c r="U79" s="1">
        <v>0.49</v>
      </c>
      <c r="V79" s="1">
        <v>0.54</v>
      </c>
      <c r="W79" s="3" t="s">
        <v>6</v>
      </c>
      <c r="X79" s="18">
        <f t="shared" si="1"/>
        <v>1.5619999999999998</v>
      </c>
      <c r="Y79" s="18">
        <f t="shared" si="2"/>
        <v>1.633</v>
      </c>
      <c r="Z79" s="18">
        <f t="shared" si="3"/>
        <v>1.7394999999999998</v>
      </c>
      <c r="AA79" s="18">
        <f t="shared" si="4"/>
        <v>1.917</v>
      </c>
    </row>
    <row r="80" spans="1:38">
      <c r="B80" s="167"/>
      <c r="C80" s="167"/>
      <c r="D80" s="168"/>
      <c r="E80" s="168"/>
      <c r="F80" s="169"/>
      <c r="G80" s="237"/>
      <c r="H80" s="238"/>
      <c r="I80" s="27" t="str">
        <f t="shared" si="0"/>
        <v>0</v>
      </c>
      <c r="J80" s="28">
        <f t="shared" si="5"/>
        <v>0</v>
      </c>
      <c r="R80" s="3" t="s">
        <v>7</v>
      </c>
      <c r="S80" s="1">
        <v>0.47</v>
      </c>
      <c r="T80" s="1">
        <v>0.49</v>
      </c>
      <c r="U80" s="1">
        <v>0.54</v>
      </c>
      <c r="V80" s="1">
        <v>0.56999999999999995</v>
      </c>
      <c r="W80" s="3" t="s">
        <v>7</v>
      </c>
      <c r="X80" s="18">
        <f t="shared" si="1"/>
        <v>1.6684999999999999</v>
      </c>
      <c r="Y80" s="18">
        <f t="shared" si="2"/>
        <v>1.7394999999999998</v>
      </c>
      <c r="Z80" s="18">
        <f t="shared" si="3"/>
        <v>1.917</v>
      </c>
      <c r="AA80" s="18">
        <f t="shared" si="4"/>
        <v>2.0234999999999999</v>
      </c>
    </row>
    <row r="81" spans="2:55">
      <c r="B81" s="167"/>
      <c r="C81" s="167"/>
      <c r="D81" s="168"/>
      <c r="E81" s="168"/>
      <c r="F81" s="169"/>
      <c r="G81" s="237"/>
      <c r="H81" s="238"/>
      <c r="I81" s="27" t="str">
        <f t="shared" si="0"/>
        <v>0</v>
      </c>
      <c r="J81" s="28">
        <f t="shared" si="5"/>
        <v>0</v>
      </c>
      <c r="R81" s="3" t="s">
        <v>8</v>
      </c>
      <c r="S81" s="1">
        <v>0.52</v>
      </c>
      <c r="T81" s="1">
        <v>0.53</v>
      </c>
      <c r="U81" s="1">
        <v>0.57999999999999996</v>
      </c>
      <c r="V81" s="1">
        <v>0.62</v>
      </c>
      <c r="W81" s="3" t="s">
        <v>8</v>
      </c>
      <c r="X81" s="18">
        <f t="shared" si="1"/>
        <v>1.8459999999999999</v>
      </c>
      <c r="Y81" s="18">
        <f t="shared" si="2"/>
        <v>1.8815</v>
      </c>
      <c r="Z81" s="18">
        <f t="shared" si="3"/>
        <v>2.0589999999999997</v>
      </c>
      <c r="AA81" s="18">
        <f t="shared" si="4"/>
        <v>2.2010000000000001</v>
      </c>
    </row>
    <row r="82" spans="2:55">
      <c r="B82" s="167"/>
      <c r="C82" s="167"/>
      <c r="D82" s="168"/>
      <c r="E82" s="168"/>
      <c r="F82" s="169"/>
      <c r="G82" s="237"/>
      <c r="H82" s="238"/>
      <c r="I82" s="27" t="str">
        <f t="shared" si="0"/>
        <v>0</v>
      </c>
      <c r="J82" s="28">
        <f t="shared" si="5"/>
        <v>0</v>
      </c>
      <c r="R82" s="3" t="s">
        <v>9</v>
      </c>
      <c r="S82" s="1">
        <v>0.57999999999999996</v>
      </c>
      <c r="T82" s="1">
        <v>0.59</v>
      </c>
      <c r="U82" s="1">
        <v>0.66</v>
      </c>
      <c r="V82" s="1">
        <v>0.69</v>
      </c>
      <c r="W82" s="3" t="s">
        <v>9</v>
      </c>
      <c r="X82" s="18">
        <f t="shared" si="1"/>
        <v>2.0589999999999997</v>
      </c>
      <c r="Y82" s="18">
        <f t="shared" si="2"/>
        <v>2.0944999999999996</v>
      </c>
      <c r="Z82" s="18">
        <f t="shared" si="3"/>
        <v>2.343</v>
      </c>
      <c r="AA82" s="18">
        <f t="shared" si="4"/>
        <v>2.4494999999999996</v>
      </c>
    </row>
    <row r="83" spans="2:55">
      <c r="B83" s="167"/>
      <c r="C83" s="167"/>
      <c r="D83" s="170"/>
      <c r="E83" s="170"/>
      <c r="F83" s="171"/>
      <c r="G83" s="271"/>
      <c r="H83" s="264"/>
      <c r="I83" s="27" t="str">
        <f t="shared" si="0"/>
        <v>0</v>
      </c>
      <c r="J83" s="28">
        <f t="shared" si="5"/>
        <v>0</v>
      </c>
      <c r="R83" s="3">
        <v>245</v>
      </c>
      <c r="S83" s="1">
        <v>0.6</v>
      </c>
      <c r="T83" s="1">
        <v>0.64</v>
      </c>
      <c r="U83" s="1">
        <v>0.68</v>
      </c>
      <c r="V83" s="1">
        <v>0.74</v>
      </c>
      <c r="W83" s="3">
        <v>245</v>
      </c>
      <c r="X83" s="18">
        <f t="shared" si="1"/>
        <v>2.13</v>
      </c>
      <c r="Y83" s="18">
        <f t="shared" si="2"/>
        <v>2.2719999999999998</v>
      </c>
      <c r="Z83" s="18">
        <f t="shared" si="3"/>
        <v>2.4140000000000001</v>
      </c>
      <c r="AA83" s="18">
        <f t="shared" si="4"/>
        <v>2.6269999999999998</v>
      </c>
    </row>
    <row r="84" spans="2:55">
      <c r="B84" s="167"/>
      <c r="C84" s="167"/>
      <c r="D84" s="170"/>
      <c r="E84" s="170"/>
      <c r="F84" s="171"/>
      <c r="G84" s="271"/>
      <c r="H84" s="264"/>
      <c r="I84" s="27" t="str">
        <f t="shared" si="0"/>
        <v>0</v>
      </c>
      <c r="J84" s="28">
        <f t="shared" si="5"/>
        <v>0</v>
      </c>
      <c r="R84" s="3">
        <v>273</v>
      </c>
      <c r="S84" s="1">
        <v>0.65</v>
      </c>
      <c r="T84" s="1">
        <v>0.68</v>
      </c>
      <c r="U84" s="1">
        <v>0.74</v>
      </c>
      <c r="V84" s="1">
        <v>0.78</v>
      </c>
      <c r="W84" s="3">
        <v>273</v>
      </c>
      <c r="X84" s="18">
        <f t="shared" si="1"/>
        <v>2.3075000000000001</v>
      </c>
      <c r="Y84" s="18">
        <f t="shared" si="2"/>
        <v>2.4140000000000001</v>
      </c>
      <c r="Z84" s="18">
        <f t="shared" si="3"/>
        <v>2.6269999999999998</v>
      </c>
      <c r="AA84" s="18">
        <f t="shared" si="4"/>
        <v>2.7690000000000001</v>
      </c>
    </row>
    <row r="85" spans="2:55">
      <c r="B85" s="167"/>
      <c r="C85" s="167"/>
      <c r="D85" s="170"/>
      <c r="E85" s="170"/>
      <c r="F85" s="171"/>
      <c r="G85" s="271"/>
      <c r="H85" s="264"/>
      <c r="I85" s="27" t="str">
        <f t="shared" si="0"/>
        <v>0</v>
      </c>
      <c r="J85" s="28">
        <f t="shared" si="5"/>
        <v>0</v>
      </c>
      <c r="R85" s="3">
        <v>324</v>
      </c>
      <c r="S85" s="1">
        <v>0.73</v>
      </c>
      <c r="T85" s="1">
        <v>0.77</v>
      </c>
      <c r="U85" s="1">
        <v>0.8</v>
      </c>
      <c r="V85" s="1">
        <v>0.87</v>
      </c>
      <c r="W85" s="3">
        <v>324</v>
      </c>
      <c r="X85" s="18">
        <f t="shared" si="1"/>
        <v>2.5914999999999999</v>
      </c>
      <c r="Y85" s="18">
        <f t="shared" si="2"/>
        <v>2.7334999999999998</v>
      </c>
      <c r="Z85" s="18">
        <f t="shared" si="3"/>
        <v>2.84</v>
      </c>
      <c r="AA85" s="18">
        <f t="shared" si="4"/>
        <v>3.0884999999999998</v>
      </c>
    </row>
    <row r="86" spans="2:55">
      <c r="B86" s="167"/>
      <c r="C86" s="167"/>
      <c r="D86" s="170"/>
      <c r="E86" s="170"/>
      <c r="F86" s="171"/>
      <c r="G86" s="271"/>
      <c r="H86" s="264"/>
      <c r="I86" s="27" t="str">
        <f t="shared" si="0"/>
        <v>0</v>
      </c>
      <c r="J86" s="28">
        <f t="shared" si="5"/>
        <v>0</v>
      </c>
      <c r="R86" s="3">
        <v>365</v>
      </c>
      <c r="S86" s="1">
        <v>0.79</v>
      </c>
      <c r="T86" s="1">
        <v>0.81</v>
      </c>
      <c r="U86" s="1">
        <v>0.89</v>
      </c>
      <c r="V86" s="1">
        <v>0.95</v>
      </c>
      <c r="W86" s="3">
        <v>365</v>
      </c>
      <c r="X86" s="18">
        <f t="shared" si="1"/>
        <v>2.8045</v>
      </c>
      <c r="Y86" s="18">
        <f t="shared" si="2"/>
        <v>2.8755000000000002</v>
      </c>
      <c r="Z86" s="18">
        <f t="shared" si="3"/>
        <v>3.1595</v>
      </c>
      <c r="AA86" s="18">
        <f t="shared" si="4"/>
        <v>3.3724999999999996</v>
      </c>
    </row>
    <row r="87" spans="2:55">
      <c r="B87" s="167"/>
      <c r="C87" s="167"/>
      <c r="D87" s="170"/>
      <c r="E87" s="170"/>
      <c r="F87" s="171"/>
      <c r="G87" s="271"/>
      <c r="H87" s="264"/>
      <c r="I87" s="27" t="str">
        <f t="shared" si="0"/>
        <v>0</v>
      </c>
      <c r="J87" s="28">
        <f t="shared" si="5"/>
        <v>0</v>
      </c>
      <c r="R87" s="3">
        <v>406</v>
      </c>
      <c r="S87" s="1">
        <v>0.85</v>
      </c>
      <c r="T87" s="1">
        <v>0.89</v>
      </c>
      <c r="U87" s="1">
        <v>0.96</v>
      </c>
      <c r="V87" s="1">
        <v>1.03</v>
      </c>
      <c r="W87" s="3">
        <v>406</v>
      </c>
      <c r="X87" s="18">
        <f t="shared" si="1"/>
        <v>3.0174999999999996</v>
      </c>
      <c r="Y87" s="18">
        <f t="shared" si="2"/>
        <v>3.1595</v>
      </c>
      <c r="Z87" s="18">
        <f t="shared" si="3"/>
        <v>3.4079999999999999</v>
      </c>
      <c r="AA87" s="18">
        <f t="shared" si="4"/>
        <v>3.6564999999999999</v>
      </c>
    </row>
    <row r="88" spans="2:55">
      <c r="B88" s="167"/>
      <c r="C88" s="167"/>
      <c r="D88" s="170"/>
      <c r="E88" s="170"/>
      <c r="F88" s="171"/>
      <c r="G88" s="271"/>
      <c r="H88" s="264"/>
      <c r="I88" s="27" t="str">
        <f t="shared" si="0"/>
        <v>0</v>
      </c>
      <c r="J88" s="28">
        <f t="shared" si="5"/>
        <v>0</v>
      </c>
      <c r="R88" s="3">
        <v>508</v>
      </c>
      <c r="S88" s="1">
        <v>0.93</v>
      </c>
      <c r="T88" s="1">
        <v>0.99</v>
      </c>
      <c r="U88" s="1">
        <v>1.04</v>
      </c>
      <c r="V88" s="1">
        <v>1.1200000000000001</v>
      </c>
      <c r="W88" s="3">
        <v>508</v>
      </c>
      <c r="X88" s="18">
        <f t="shared" si="1"/>
        <v>3.3014999999999999</v>
      </c>
      <c r="Y88" s="18">
        <f t="shared" si="2"/>
        <v>3.5145</v>
      </c>
      <c r="Z88" s="18">
        <f t="shared" si="3"/>
        <v>3.6919999999999997</v>
      </c>
      <c r="AA88" s="18">
        <f t="shared" si="4"/>
        <v>3.976</v>
      </c>
    </row>
    <row r="89" spans="2:55">
      <c r="B89" s="167"/>
      <c r="C89" s="167"/>
      <c r="D89" s="170"/>
      <c r="E89" s="170"/>
      <c r="F89" s="171"/>
      <c r="G89" s="271"/>
      <c r="H89" s="264"/>
      <c r="I89" s="27" t="str">
        <f t="shared" si="0"/>
        <v>0</v>
      </c>
      <c r="J89" s="28">
        <f t="shared" si="5"/>
        <v>0</v>
      </c>
    </row>
    <row r="90" spans="2:55">
      <c r="B90" s="167"/>
      <c r="C90" s="167"/>
      <c r="D90" s="170"/>
      <c r="E90" s="170"/>
      <c r="F90" s="171"/>
      <c r="G90" s="271"/>
      <c r="H90" s="264"/>
      <c r="I90" s="27" t="str">
        <f t="shared" si="0"/>
        <v>0</v>
      </c>
      <c r="J90" s="28">
        <f t="shared" si="5"/>
        <v>0</v>
      </c>
    </row>
    <row r="91" spans="2:55">
      <c r="B91" s="167"/>
      <c r="C91" s="167"/>
      <c r="D91" s="170"/>
      <c r="E91" s="170"/>
      <c r="F91" s="171"/>
      <c r="G91" s="271"/>
      <c r="H91" s="264"/>
      <c r="I91" s="27" t="str">
        <f t="shared" si="0"/>
        <v>0</v>
      </c>
      <c r="J91" s="28">
        <f t="shared" si="5"/>
        <v>0</v>
      </c>
    </row>
    <row r="92" spans="2:55">
      <c r="B92" s="167"/>
      <c r="C92" s="167"/>
      <c r="D92" s="170"/>
      <c r="E92" s="170"/>
      <c r="F92" s="171"/>
      <c r="G92" s="271"/>
      <c r="H92" s="264"/>
      <c r="I92" s="27" t="str">
        <f t="shared" si="0"/>
        <v>0</v>
      </c>
      <c r="J92" s="28">
        <f t="shared" si="5"/>
        <v>0</v>
      </c>
    </row>
    <row r="93" spans="2:55">
      <c r="B93" s="167"/>
      <c r="C93" s="167"/>
      <c r="D93" s="170"/>
      <c r="E93" s="170"/>
      <c r="F93" s="171"/>
      <c r="G93" s="271"/>
      <c r="H93" s="264"/>
      <c r="I93" s="27" t="str">
        <f t="shared" si="0"/>
        <v>0</v>
      </c>
      <c r="J93" s="28">
        <f t="shared" si="5"/>
        <v>0</v>
      </c>
    </row>
    <row r="94" spans="2:55">
      <c r="B94" s="167"/>
      <c r="C94" s="167"/>
      <c r="D94" s="170"/>
      <c r="E94" s="170"/>
      <c r="F94" s="171"/>
      <c r="G94" s="271"/>
      <c r="H94" s="264"/>
      <c r="I94" s="27" t="str">
        <f t="shared" si="0"/>
        <v>0</v>
      </c>
      <c r="J94" s="28">
        <f t="shared" si="5"/>
        <v>0</v>
      </c>
    </row>
    <row r="95" spans="2:55">
      <c r="B95" s="167"/>
      <c r="C95" s="167"/>
      <c r="D95" s="170"/>
      <c r="E95" s="170"/>
      <c r="F95" s="171"/>
      <c r="G95" s="271"/>
      <c r="H95" s="264"/>
      <c r="I95" s="27" t="str">
        <f t="shared" si="0"/>
        <v>0</v>
      </c>
      <c r="J95" s="28">
        <f t="shared" si="5"/>
        <v>0</v>
      </c>
    </row>
    <row r="96" spans="2:55">
      <c r="B96" s="167"/>
      <c r="C96" s="167"/>
      <c r="D96" s="170"/>
      <c r="E96" s="170"/>
      <c r="F96" s="171"/>
      <c r="G96" s="271"/>
      <c r="H96" s="264"/>
      <c r="I96" s="27" t="str">
        <f t="shared" si="0"/>
        <v>0</v>
      </c>
      <c r="J96" s="28">
        <f t="shared" si="5"/>
        <v>0</v>
      </c>
      <c r="AR96" s="21" t="s">
        <v>52</v>
      </c>
      <c r="AU96" s="21" t="s">
        <v>49</v>
      </c>
      <c r="BC96" s="21" t="s">
        <v>50</v>
      </c>
    </row>
    <row r="97" spans="2:59">
      <c r="B97" s="167"/>
      <c r="C97" s="167"/>
      <c r="D97" s="170"/>
      <c r="E97" s="170"/>
      <c r="F97" s="171"/>
      <c r="G97" s="271"/>
      <c r="H97" s="264"/>
      <c r="I97" s="27" t="str">
        <f t="shared" si="0"/>
        <v>0</v>
      </c>
      <c r="J97" s="28">
        <f t="shared" si="5"/>
        <v>0</v>
      </c>
      <c r="AR97" s="260" t="s">
        <v>65</v>
      </c>
      <c r="AS97" s="248" t="s">
        <v>48</v>
      </c>
      <c r="AT97" s="248"/>
      <c r="AU97" s="248"/>
      <c r="AV97" s="248"/>
      <c r="AW97" s="248"/>
      <c r="AX97" s="248"/>
      <c r="AY97" s="248"/>
      <c r="AZ97" s="260" t="s">
        <v>65</v>
      </c>
      <c r="BA97" s="265" t="s">
        <v>48</v>
      </c>
      <c r="BB97" s="265"/>
      <c r="BC97" s="265"/>
      <c r="BD97" s="265"/>
      <c r="BE97" s="265"/>
      <c r="BF97" s="265"/>
      <c r="BG97" s="265"/>
    </row>
    <row r="98" spans="2:59">
      <c r="B98" s="167"/>
      <c r="C98" s="167"/>
      <c r="D98" s="170"/>
      <c r="E98" s="170"/>
      <c r="F98" s="171"/>
      <c r="G98" s="271"/>
      <c r="H98" s="264"/>
      <c r="I98" s="27" t="str">
        <f t="shared" si="0"/>
        <v>0</v>
      </c>
      <c r="J98" s="28">
        <f t="shared" si="5"/>
        <v>0</v>
      </c>
      <c r="AR98" s="260"/>
      <c r="AS98" s="29">
        <v>20</v>
      </c>
      <c r="AT98" s="29">
        <v>30</v>
      </c>
      <c r="AU98" s="29">
        <v>40</v>
      </c>
      <c r="AV98" s="29">
        <v>50</v>
      </c>
      <c r="AW98" s="30">
        <v>60</v>
      </c>
      <c r="AX98" s="30">
        <v>80</v>
      </c>
      <c r="AY98" s="30">
        <v>100</v>
      </c>
      <c r="AZ98" s="260"/>
      <c r="BA98" s="29">
        <v>20</v>
      </c>
      <c r="BB98" s="29">
        <v>30</v>
      </c>
      <c r="BC98" s="29">
        <v>40</v>
      </c>
      <c r="BD98" s="29">
        <v>50</v>
      </c>
      <c r="BE98" s="29">
        <v>60</v>
      </c>
      <c r="BF98" s="29">
        <v>80</v>
      </c>
      <c r="BG98" s="29">
        <v>100</v>
      </c>
    </row>
    <row r="99" spans="2:59">
      <c r="B99" s="167"/>
      <c r="C99" s="167"/>
      <c r="D99" s="172"/>
      <c r="E99" s="172"/>
      <c r="F99" s="173"/>
      <c r="G99" s="271"/>
      <c r="H99" s="264"/>
      <c r="I99" s="27" t="str">
        <f t="shared" si="0"/>
        <v>0</v>
      </c>
      <c r="J99" s="28">
        <f t="shared" si="5"/>
        <v>0</v>
      </c>
      <c r="AR99" s="31" t="s">
        <v>3</v>
      </c>
      <c r="AS99" s="32">
        <v>0.53</v>
      </c>
      <c r="AT99" s="32">
        <v>0.53</v>
      </c>
      <c r="AU99" s="32">
        <v>0.53</v>
      </c>
      <c r="AV99" s="32">
        <v>0.53</v>
      </c>
      <c r="AW99" s="33">
        <v>0.61</v>
      </c>
      <c r="AX99" s="33">
        <v>0.74</v>
      </c>
      <c r="AY99" s="33">
        <v>0.86</v>
      </c>
      <c r="AZ99" s="31" t="s">
        <v>3</v>
      </c>
      <c r="BA99" s="34">
        <f t="shared" ref="BA99:BA111" si="6">AS99*$X$73</f>
        <v>1.8815</v>
      </c>
      <c r="BB99" s="34">
        <f t="shared" ref="BB99:BB111" si="7">AT99*$X$73</f>
        <v>1.8815</v>
      </c>
      <c r="BC99" s="34">
        <f t="shared" ref="BC99:BC111" si="8">AU99*$X$73</f>
        <v>1.8815</v>
      </c>
      <c r="BD99" s="34">
        <f t="shared" ref="BD99:BD111" si="9">AV99*$X$73</f>
        <v>1.8815</v>
      </c>
      <c r="BE99" s="34">
        <f t="shared" ref="BE99:BE111" si="10">AW99*$X$73</f>
        <v>2.1654999999999998</v>
      </c>
      <c r="BF99" s="34">
        <f t="shared" ref="BF99:BF111" si="11">AX99*$X$73</f>
        <v>2.6269999999999998</v>
      </c>
      <c r="BG99" s="34">
        <f t="shared" ref="BG99:BG111" si="12">AY99*$X$73</f>
        <v>3.0529999999999999</v>
      </c>
    </row>
    <row r="100" spans="2:59">
      <c r="B100" s="21" t="s">
        <v>43</v>
      </c>
      <c r="AR100" s="31" t="s">
        <v>4</v>
      </c>
      <c r="AS100" s="32">
        <v>0.54</v>
      </c>
      <c r="AT100" s="32">
        <v>0.54</v>
      </c>
      <c r="AU100" s="32">
        <v>0.54</v>
      </c>
      <c r="AV100" s="32">
        <v>0.62</v>
      </c>
      <c r="AW100" s="33">
        <v>0.74</v>
      </c>
      <c r="AX100" s="33">
        <v>0.8</v>
      </c>
      <c r="AY100" s="33">
        <v>0.92</v>
      </c>
      <c r="AZ100" s="31" t="s">
        <v>4</v>
      </c>
      <c r="BA100" s="34">
        <f t="shared" si="6"/>
        <v>1.917</v>
      </c>
      <c r="BB100" s="34">
        <f t="shared" si="7"/>
        <v>1.917</v>
      </c>
      <c r="BC100" s="34">
        <f t="shared" si="8"/>
        <v>1.917</v>
      </c>
      <c r="BD100" s="34">
        <f t="shared" si="9"/>
        <v>2.2010000000000001</v>
      </c>
      <c r="BE100" s="34">
        <f t="shared" si="10"/>
        <v>2.6269999999999998</v>
      </c>
      <c r="BF100" s="34">
        <f t="shared" si="11"/>
        <v>2.84</v>
      </c>
      <c r="BG100" s="34">
        <f t="shared" si="12"/>
        <v>3.266</v>
      </c>
    </row>
    <row r="101" spans="2:59">
      <c r="B101" s="242" t="s">
        <v>45</v>
      </c>
      <c r="C101" s="243"/>
      <c r="D101" s="74" t="s">
        <v>44</v>
      </c>
      <c r="E101" s="74" t="s">
        <v>14</v>
      </c>
      <c r="F101" s="74" t="s">
        <v>41</v>
      </c>
      <c r="G101" s="249" t="s">
        <v>42</v>
      </c>
      <c r="H101" s="250"/>
      <c r="I101" s="74" t="s">
        <v>13</v>
      </c>
      <c r="J101" s="74" t="s">
        <v>11</v>
      </c>
      <c r="AR101" s="31" t="s">
        <v>5</v>
      </c>
      <c r="AS101" s="32">
        <v>0.57999999999999996</v>
      </c>
      <c r="AT101" s="32">
        <v>0.57999999999999996</v>
      </c>
      <c r="AU101" s="32">
        <v>0.65</v>
      </c>
      <c r="AV101" s="32">
        <v>0.76</v>
      </c>
      <c r="AW101" s="33">
        <v>0.76</v>
      </c>
      <c r="AX101" s="33">
        <v>0.87</v>
      </c>
      <c r="AY101" s="33">
        <v>1.05</v>
      </c>
      <c r="AZ101" s="31" t="s">
        <v>5</v>
      </c>
      <c r="BA101" s="34">
        <f t="shared" si="6"/>
        <v>2.0589999999999997</v>
      </c>
      <c r="BB101" s="34">
        <f t="shared" si="7"/>
        <v>2.0589999999999997</v>
      </c>
      <c r="BC101" s="34">
        <f t="shared" si="8"/>
        <v>2.3075000000000001</v>
      </c>
      <c r="BD101" s="34">
        <f t="shared" si="9"/>
        <v>2.698</v>
      </c>
      <c r="BE101" s="34">
        <f t="shared" si="10"/>
        <v>2.698</v>
      </c>
      <c r="BF101" s="34">
        <f t="shared" si="11"/>
        <v>3.0884999999999998</v>
      </c>
      <c r="BG101" s="34">
        <f t="shared" si="12"/>
        <v>3.7275</v>
      </c>
    </row>
    <row r="102" spans="2:59">
      <c r="B102" s="237"/>
      <c r="C102" s="238"/>
      <c r="D102" s="174"/>
      <c r="E102" s="174"/>
      <c r="F102" s="175"/>
      <c r="G102" s="233"/>
      <c r="H102" s="234"/>
      <c r="I102" s="35">
        <f>D102*$X$73+(1*F102)</f>
        <v>0</v>
      </c>
      <c r="J102" s="35">
        <f>E102*I102</f>
        <v>0</v>
      </c>
      <c r="AR102" s="31" t="s">
        <v>6</v>
      </c>
      <c r="AS102" s="32">
        <v>0.62</v>
      </c>
      <c r="AT102" s="32">
        <v>0.72</v>
      </c>
      <c r="AU102" s="32">
        <v>0.8</v>
      </c>
      <c r="AV102" s="32">
        <v>0.84</v>
      </c>
      <c r="AW102" s="33">
        <v>0.88</v>
      </c>
      <c r="AX102" s="33">
        <v>1.02</v>
      </c>
      <c r="AY102" s="33">
        <v>1.18</v>
      </c>
      <c r="AZ102" s="31" t="s">
        <v>6</v>
      </c>
      <c r="BA102" s="34">
        <f t="shared" si="6"/>
        <v>2.2010000000000001</v>
      </c>
      <c r="BB102" s="34">
        <f t="shared" si="7"/>
        <v>2.5559999999999996</v>
      </c>
      <c r="BC102" s="34">
        <f t="shared" si="8"/>
        <v>2.84</v>
      </c>
      <c r="BD102" s="34">
        <f t="shared" si="9"/>
        <v>2.9819999999999998</v>
      </c>
      <c r="BE102" s="34">
        <f t="shared" si="10"/>
        <v>3.1239999999999997</v>
      </c>
      <c r="BF102" s="34">
        <f t="shared" si="11"/>
        <v>3.621</v>
      </c>
      <c r="BG102" s="34">
        <f t="shared" si="12"/>
        <v>4.1889999999999992</v>
      </c>
    </row>
    <row r="103" spans="2:59">
      <c r="B103" s="237"/>
      <c r="C103" s="238"/>
      <c r="D103" s="174"/>
      <c r="E103" s="174"/>
      <c r="F103" s="175"/>
      <c r="G103" s="233"/>
      <c r="H103" s="234"/>
      <c r="I103" s="35">
        <f>D103*$X$73+(1*F103)</f>
        <v>0</v>
      </c>
      <c r="J103" s="35">
        <f>E103*I103</f>
        <v>0</v>
      </c>
      <c r="AR103" s="31" t="s">
        <v>7</v>
      </c>
      <c r="AS103" s="32">
        <v>0.7</v>
      </c>
      <c r="AT103" s="32">
        <v>0.81</v>
      </c>
      <c r="AU103" s="32">
        <v>0.87</v>
      </c>
      <c r="AV103" s="32">
        <v>0.95</v>
      </c>
      <c r="AW103" s="33">
        <v>1.02</v>
      </c>
      <c r="AX103" s="33">
        <v>1.1299999999999999</v>
      </c>
      <c r="AY103" s="33">
        <v>1.21</v>
      </c>
      <c r="AZ103" s="31" t="s">
        <v>7</v>
      </c>
      <c r="BA103" s="34">
        <f t="shared" si="6"/>
        <v>2.4849999999999999</v>
      </c>
      <c r="BB103" s="34">
        <f t="shared" si="7"/>
        <v>2.8755000000000002</v>
      </c>
      <c r="BC103" s="34">
        <f t="shared" si="8"/>
        <v>3.0884999999999998</v>
      </c>
      <c r="BD103" s="34">
        <f t="shared" si="9"/>
        <v>3.3724999999999996</v>
      </c>
      <c r="BE103" s="34">
        <f t="shared" si="10"/>
        <v>3.621</v>
      </c>
      <c r="BF103" s="34">
        <f t="shared" si="11"/>
        <v>4.0114999999999998</v>
      </c>
      <c r="BG103" s="34">
        <f t="shared" si="12"/>
        <v>4.2954999999999997</v>
      </c>
    </row>
    <row r="104" spans="2:59">
      <c r="B104" s="237"/>
      <c r="C104" s="238"/>
      <c r="D104" s="174"/>
      <c r="E104" s="174"/>
      <c r="F104" s="175"/>
      <c r="G104" s="233"/>
      <c r="H104" s="234"/>
      <c r="I104" s="35">
        <f>D104*$X$73+(1*F104)</f>
        <v>0</v>
      </c>
      <c r="J104" s="35">
        <f>E104*I104</f>
        <v>0</v>
      </c>
      <c r="AR104" s="31" t="s">
        <v>8</v>
      </c>
      <c r="AS104" s="32">
        <v>0.88</v>
      </c>
      <c r="AT104" s="32">
        <v>0.92</v>
      </c>
      <c r="AU104" s="32">
        <v>0.99</v>
      </c>
      <c r="AV104" s="32">
        <v>1.05</v>
      </c>
      <c r="AW104" s="33">
        <v>1.1299999999999999</v>
      </c>
      <c r="AX104" s="33">
        <v>1.22</v>
      </c>
      <c r="AY104" s="33">
        <v>1.39</v>
      </c>
      <c r="AZ104" s="31" t="s">
        <v>8</v>
      </c>
      <c r="BA104" s="34">
        <f t="shared" si="6"/>
        <v>3.1239999999999997</v>
      </c>
      <c r="BB104" s="34">
        <f t="shared" si="7"/>
        <v>3.266</v>
      </c>
      <c r="BC104" s="34">
        <f t="shared" si="8"/>
        <v>3.5145</v>
      </c>
      <c r="BD104" s="34">
        <f t="shared" si="9"/>
        <v>3.7275</v>
      </c>
      <c r="BE104" s="34">
        <f t="shared" si="10"/>
        <v>4.0114999999999998</v>
      </c>
      <c r="BF104" s="34">
        <f t="shared" si="11"/>
        <v>4.3309999999999995</v>
      </c>
      <c r="BG104" s="34">
        <f t="shared" si="12"/>
        <v>4.934499999999999</v>
      </c>
    </row>
    <row r="105" spans="2:59">
      <c r="I105" s="21" t="s">
        <v>46</v>
      </c>
      <c r="J105" s="36">
        <f>SUM(J76:J104)</f>
        <v>0</v>
      </c>
      <c r="AR105" s="31" t="s">
        <v>9</v>
      </c>
      <c r="AS105" s="32">
        <v>1.0900000000000001</v>
      </c>
      <c r="AT105" s="32">
        <v>1.1200000000000001</v>
      </c>
      <c r="AU105" s="32">
        <v>1.18</v>
      </c>
      <c r="AV105" s="32">
        <v>1.21</v>
      </c>
      <c r="AW105" s="33">
        <v>1.23</v>
      </c>
      <c r="AX105" s="33">
        <v>1.5</v>
      </c>
      <c r="AY105" s="33">
        <v>1.58</v>
      </c>
      <c r="AZ105" s="31" t="s">
        <v>9</v>
      </c>
      <c r="BA105" s="34">
        <f t="shared" si="6"/>
        <v>3.8694999999999999</v>
      </c>
      <c r="BB105" s="34">
        <f t="shared" si="7"/>
        <v>3.976</v>
      </c>
      <c r="BC105" s="34">
        <f t="shared" si="8"/>
        <v>4.1889999999999992</v>
      </c>
      <c r="BD105" s="34">
        <f t="shared" si="9"/>
        <v>4.2954999999999997</v>
      </c>
      <c r="BE105" s="34">
        <f t="shared" si="10"/>
        <v>4.3664999999999994</v>
      </c>
      <c r="BF105" s="34">
        <f t="shared" si="11"/>
        <v>5.3249999999999993</v>
      </c>
      <c r="BG105" s="34">
        <f t="shared" si="12"/>
        <v>5.609</v>
      </c>
    </row>
    <row r="106" spans="2:59">
      <c r="AR106" s="31">
        <v>245</v>
      </c>
      <c r="AS106" s="32"/>
      <c r="AT106" s="32">
        <v>1.2</v>
      </c>
      <c r="AU106" s="32">
        <v>1.24</v>
      </c>
      <c r="AV106" s="32">
        <v>1.24</v>
      </c>
      <c r="AW106" s="33">
        <v>1.42</v>
      </c>
      <c r="AX106" s="33">
        <v>1.58</v>
      </c>
      <c r="AY106" s="33">
        <v>1.77</v>
      </c>
      <c r="AZ106" s="31">
        <v>245</v>
      </c>
      <c r="BA106" s="34">
        <f t="shared" si="6"/>
        <v>0</v>
      </c>
      <c r="BB106" s="34">
        <f t="shared" si="7"/>
        <v>4.26</v>
      </c>
      <c r="BC106" s="34">
        <f t="shared" si="8"/>
        <v>4.4020000000000001</v>
      </c>
      <c r="BD106" s="34">
        <f t="shared" si="9"/>
        <v>4.4020000000000001</v>
      </c>
      <c r="BE106" s="34">
        <f t="shared" si="10"/>
        <v>5.0409999999999995</v>
      </c>
      <c r="BF106" s="34">
        <f t="shared" si="11"/>
        <v>5.609</v>
      </c>
      <c r="BG106" s="34">
        <f t="shared" si="12"/>
        <v>6.2835000000000001</v>
      </c>
    </row>
    <row r="107" spans="2:59">
      <c r="AR107" s="31">
        <v>273</v>
      </c>
      <c r="AS107" s="32"/>
      <c r="AT107" s="32">
        <v>1.29</v>
      </c>
      <c r="AU107" s="32">
        <v>1.43</v>
      </c>
      <c r="AV107" s="32">
        <v>1.43</v>
      </c>
      <c r="AW107" s="33">
        <v>1.53</v>
      </c>
      <c r="AX107" s="33">
        <v>1.77</v>
      </c>
      <c r="AY107" s="33">
        <v>1.8</v>
      </c>
      <c r="AZ107" s="31">
        <v>273</v>
      </c>
      <c r="BA107" s="34">
        <f t="shared" si="6"/>
        <v>0</v>
      </c>
      <c r="BB107" s="34">
        <f t="shared" si="7"/>
        <v>4.5794999999999995</v>
      </c>
      <c r="BC107" s="34">
        <f t="shared" si="8"/>
        <v>5.0764999999999993</v>
      </c>
      <c r="BD107" s="34">
        <f t="shared" si="9"/>
        <v>5.0764999999999993</v>
      </c>
      <c r="BE107" s="34">
        <f t="shared" si="10"/>
        <v>5.4314999999999998</v>
      </c>
      <c r="BF107" s="34">
        <f t="shared" si="11"/>
        <v>6.2835000000000001</v>
      </c>
      <c r="BG107" s="34">
        <f t="shared" si="12"/>
        <v>6.39</v>
      </c>
    </row>
    <row r="108" spans="2:59">
      <c r="AR108" s="31">
        <v>324</v>
      </c>
      <c r="AS108" s="32"/>
      <c r="AT108" s="32">
        <v>1.56</v>
      </c>
      <c r="AU108" s="32">
        <v>1.62</v>
      </c>
      <c r="AV108" s="32">
        <v>1.62</v>
      </c>
      <c r="AW108" s="33">
        <v>1.8</v>
      </c>
      <c r="AX108" s="33">
        <v>1.96</v>
      </c>
      <c r="AY108" s="33">
        <v>2.0099999999999998</v>
      </c>
      <c r="AZ108" s="31">
        <v>324</v>
      </c>
      <c r="BA108" s="34">
        <f t="shared" si="6"/>
        <v>0</v>
      </c>
      <c r="BB108" s="34">
        <f t="shared" si="7"/>
        <v>5.5380000000000003</v>
      </c>
      <c r="BC108" s="34">
        <f t="shared" si="8"/>
        <v>5.7510000000000003</v>
      </c>
      <c r="BD108" s="34">
        <f t="shared" si="9"/>
        <v>5.7510000000000003</v>
      </c>
      <c r="BE108" s="34">
        <f t="shared" si="10"/>
        <v>6.39</v>
      </c>
      <c r="BF108" s="34">
        <f t="shared" si="11"/>
        <v>6.9579999999999993</v>
      </c>
      <c r="BG108" s="34">
        <f t="shared" si="12"/>
        <v>7.1354999999999986</v>
      </c>
    </row>
    <row r="109" spans="2:59">
      <c r="AR109" s="31">
        <v>365</v>
      </c>
      <c r="AS109" s="32"/>
      <c r="AT109" s="32">
        <v>1.67</v>
      </c>
      <c r="AU109" s="32">
        <v>1.82</v>
      </c>
      <c r="AV109" s="32">
        <v>1.82</v>
      </c>
      <c r="AW109" s="33">
        <v>1.97</v>
      </c>
      <c r="AX109" s="33">
        <v>2.04</v>
      </c>
      <c r="AY109" s="33">
        <v>2.21</v>
      </c>
      <c r="AZ109" s="31">
        <v>365</v>
      </c>
      <c r="BA109" s="34">
        <f t="shared" si="6"/>
        <v>0</v>
      </c>
      <c r="BB109" s="34">
        <f t="shared" si="7"/>
        <v>5.9284999999999997</v>
      </c>
      <c r="BC109" s="34">
        <f t="shared" si="8"/>
        <v>6.4610000000000003</v>
      </c>
      <c r="BD109" s="34">
        <f t="shared" si="9"/>
        <v>6.4610000000000003</v>
      </c>
      <c r="BE109" s="34">
        <f t="shared" si="10"/>
        <v>6.9934999999999992</v>
      </c>
      <c r="BF109" s="34">
        <f t="shared" si="11"/>
        <v>7.242</v>
      </c>
      <c r="BG109" s="34">
        <f t="shared" si="12"/>
        <v>7.8454999999999995</v>
      </c>
    </row>
    <row r="110" spans="2:59">
      <c r="AR110" s="31">
        <v>406</v>
      </c>
      <c r="AS110" s="32"/>
      <c r="AT110" s="32">
        <v>1.86</v>
      </c>
      <c r="AU110" s="32">
        <v>1.99</v>
      </c>
      <c r="AV110" s="32">
        <v>1.99</v>
      </c>
      <c r="AW110" s="33">
        <v>2.04</v>
      </c>
      <c r="AX110" s="33">
        <v>2.2200000000000002</v>
      </c>
      <c r="AY110" s="33">
        <v>2.42</v>
      </c>
      <c r="AZ110" s="31">
        <v>406</v>
      </c>
      <c r="BA110" s="34">
        <f t="shared" si="6"/>
        <v>0</v>
      </c>
      <c r="BB110" s="34">
        <f t="shared" si="7"/>
        <v>6.6029999999999998</v>
      </c>
      <c r="BC110" s="34">
        <f t="shared" si="8"/>
        <v>7.0644999999999998</v>
      </c>
      <c r="BD110" s="34">
        <f t="shared" si="9"/>
        <v>7.0644999999999998</v>
      </c>
      <c r="BE110" s="34">
        <f t="shared" si="10"/>
        <v>7.242</v>
      </c>
      <c r="BF110" s="34">
        <f t="shared" si="11"/>
        <v>7.8810000000000002</v>
      </c>
      <c r="BG110" s="34">
        <f t="shared" si="12"/>
        <v>8.5909999999999993</v>
      </c>
    </row>
    <row r="111" spans="2:59">
      <c r="AR111" s="31">
        <v>508</v>
      </c>
      <c r="AS111" s="32"/>
      <c r="AT111" s="32">
        <v>2.1800000000000002</v>
      </c>
      <c r="AU111" s="32">
        <v>2.31</v>
      </c>
      <c r="AV111" s="32">
        <v>2.31</v>
      </c>
      <c r="AW111" s="33">
        <v>2.35</v>
      </c>
      <c r="AX111" s="33">
        <v>2.44</v>
      </c>
      <c r="AY111" s="33">
        <v>2.6</v>
      </c>
      <c r="AZ111" s="31">
        <v>508</v>
      </c>
      <c r="BA111" s="34">
        <f t="shared" si="6"/>
        <v>0</v>
      </c>
      <c r="BB111" s="34">
        <f t="shared" si="7"/>
        <v>7.7389999999999999</v>
      </c>
      <c r="BC111" s="34">
        <f t="shared" si="8"/>
        <v>8.2004999999999999</v>
      </c>
      <c r="BD111" s="34">
        <f t="shared" si="9"/>
        <v>8.2004999999999999</v>
      </c>
      <c r="BE111" s="34">
        <f t="shared" si="10"/>
        <v>8.3424999999999994</v>
      </c>
      <c r="BF111" s="34">
        <f t="shared" si="11"/>
        <v>8.661999999999999</v>
      </c>
      <c r="BG111" s="34">
        <f t="shared" si="12"/>
        <v>9.23</v>
      </c>
    </row>
    <row r="112" spans="2:59">
      <c r="AR112" s="19" t="s">
        <v>53</v>
      </c>
      <c r="AS112" s="19">
        <v>0.25</v>
      </c>
      <c r="AZ112" s="19" t="s">
        <v>53</v>
      </c>
      <c r="BA112" s="37">
        <f>AS112*X73</f>
        <v>0.88749999999999996</v>
      </c>
    </row>
    <row r="114" spans="2:11">
      <c r="E114" s="68" t="s">
        <v>89</v>
      </c>
    </row>
    <row r="115" spans="2:11">
      <c r="B115" s="259" t="s">
        <v>59</v>
      </c>
      <c r="C115" s="259"/>
      <c r="D115" s="259"/>
      <c r="E115" s="259"/>
      <c r="F115" s="259"/>
    </row>
    <row r="116" spans="2:11">
      <c r="B116" s="258"/>
      <c r="C116" s="258"/>
      <c r="D116" s="258"/>
      <c r="E116" s="258"/>
      <c r="F116" s="258"/>
      <c r="G116" s="26"/>
      <c r="H116" s="26"/>
      <c r="I116" s="26"/>
      <c r="J116" s="26"/>
    </row>
    <row r="117" spans="2:11" ht="28">
      <c r="B117" s="6" t="s">
        <v>1</v>
      </c>
      <c r="C117" s="7" t="s">
        <v>38</v>
      </c>
      <c r="D117" s="8" t="s">
        <v>39</v>
      </c>
      <c r="E117" s="7" t="s">
        <v>54</v>
      </c>
      <c r="F117" s="7" t="s">
        <v>83</v>
      </c>
      <c r="G117" s="19" t="s">
        <v>41</v>
      </c>
      <c r="H117" s="235" t="s">
        <v>42</v>
      </c>
      <c r="I117" s="236"/>
      <c r="J117" s="8" t="s">
        <v>13</v>
      </c>
      <c r="K117" s="9" t="s">
        <v>11</v>
      </c>
    </row>
    <row r="118" spans="2:11">
      <c r="B118" s="167"/>
      <c r="C118" s="167"/>
      <c r="D118" s="168"/>
      <c r="E118" s="168"/>
      <c r="F118" s="168"/>
      <c r="G118" s="175"/>
      <c r="H118" s="257"/>
      <c r="I118" s="238"/>
      <c r="J118" s="27" t="str">
        <f t="shared" ref="J118:J141" si="13">IFERROR(INDEX($BA$99:$BG$111,MATCH(B118,$AZ$99:$AZ$111,0),MATCH(C118,$BA$98:$BG$98,0))*(1+G118),("0"))</f>
        <v>0</v>
      </c>
      <c r="K118" s="28">
        <f t="shared" ref="K118:K141" si="14">(D118*J118)+(E118/2*J118)+(F118*0.75*J118)</f>
        <v>0</v>
      </c>
    </row>
    <row r="119" spans="2:11">
      <c r="B119" s="167"/>
      <c r="C119" s="167"/>
      <c r="D119" s="168"/>
      <c r="E119" s="168"/>
      <c r="F119" s="168"/>
      <c r="G119" s="175"/>
      <c r="H119" s="257"/>
      <c r="I119" s="238"/>
      <c r="J119" s="27" t="str">
        <f t="shared" si="13"/>
        <v>0</v>
      </c>
      <c r="K119" s="28">
        <f t="shared" si="14"/>
        <v>0</v>
      </c>
    </row>
    <row r="120" spans="2:11">
      <c r="B120" s="167"/>
      <c r="C120" s="167"/>
      <c r="D120" s="168"/>
      <c r="E120" s="168"/>
      <c r="F120" s="168"/>
      <c r="G120" s="175"/>
      <c r="H120" s="257"/>
      <c r="I120" s="238"/>
      <c r="J120" s="27" t="str">
        <f t="shared" si="13"/>
        <v>0</v>
      </c>
      <c r="K120" s="28">
        <f t="shared" si="14"/>
        <v>0</v>
      </c>
    </row>
    <row r="121" spans="2:11">
      <c r="B121" s="167"/>
      <c r="C121" s="167"/>
      <c r="D121" s="168"/>
      <c r="E121" s="168"/>
      <c r="F121" s="168"/>
      <c r="G121" s="175"/>
      <c r="H121" s="257"/>
      <c r="I121" s="238"/>
      <c r="J121" s="27" t="str">
        <f t="shared" si="13"/>
        <v>0</v>
      </c>
      <c r="K121" s="28">
        <f t="shared" si="14"/>
        <v>0</v>
      </c>
    </row>
    <row r="122" spans="2:11">
      <c r="B122" s="167"/>
      <c r="C122" s="167"/>
      <c r="D122" s="168"/>
      <c r="E122" s="168"/>
      <c r="F122" s="168"/>
      <c r="G122" s="175"/>
      <c r="H122" s="257"/>
      <c r="I122" s="238"/>
      <c r="J122" s="27" t="str">
        <f t="shared" si="13"/>
        <v>0</v>
      </c>
      <c r="K122" s="28">
        <f t="shared" si="14"/>
        <v>0</v>
      </c>
    </row>
    <row r="123" spans="2:11">
      <c r="B123" s="167"/>
      <c r="C123" s="167"/>
      <c r="D123" s="168"/>
      <c r="E123" s="168"/>
      <c r="F123" s="168"/>
      <c r="G123" s="175"/>
      <c r="H123" s="257"/>
      <c r="I123" s="238"/>
      <c r="J123" s="27" t="str">
        <f t="shared" si="13"/>
        <v>0</v>
      </c>
      <c r="K123" s="28">
        <f t="shared" si="14"/>
        <v>0</v>
      </c>
    </row>
    <row r="124" spans="2:11">
      <c r="B124" s="167"/>
      <c r="C124" s="167"/>
      <c r="D124" s="168"/>
      <c r="E124" s="168"/>
      <c r="F124" s="168"/>
      <c r="G124" s="175"/>
      <c r="H124" s="257"/>
      <c r="I124" s="238"/>
      <c r="J124" s="27" t="str">
        <f t="shared" si="13"/>
        <v>0</v>
      </c>
      <c r="K124" s="28">
        <f t="shared" si="14"/>
        <v>0</v>
      </c>
    </row>
    <row r="125" spans="2:11">
      <c r="B125" s="167"/>
      <c r="C125" s="167"/>
      <c r="D125" s="170"/>
      <c r="E125" s="170"/>
      <c r="F125" s="170"/>
      <c r="G125" s="175"/>
      <c r="H125" s="237"/>
      <c r="I125" s="238"/>
      <c r="J125" s="27" t="str">
        <f t="shared" si="13"/>
        <v>0</v>
      </c>
      <c r="K125" s="28">
        <f t="shared" si="14"/>
        <v>0</v>
      </c>
    </row>
    <row r="126" spans="2:11">
      <c r="B126" s="167"/>
      <c r="C126" s="167"/>
      <c r="D126" s="170"/>
      <c r="E126" s="170"/>
      <c r="F126" s="170"/>
      <c r="G126" s="175"/>
      <c r="H126" s="237"/>
      <c r="I126" s="238"/>
      <c r="J126" s="27" t="str">
        <f t="shared" si="13"/>
        <v>0</v>
      </c>
      <c r="K126" s="28">
        <f t="shared" si="14"/>
        <v>0</v>
      </c>
    </row>
    <row r="127" spans="2:11">
      <c r="B127" s="167"/>
      <c r="C127" s="167"/>
      <c r="D127" s="170"/>
      <c r="E127" s="170"/>
      <c r="F127" s="170"/>
      <c r="G127" s="175"/>
      <c r="H127" s="237"/>
      <c r="I127" s="238"/>
      <c r="J127" s="27" t="str">
        <f t="shared" si="13"/>
        <v>0</v>
      </c>
      <c r="K127" s="28">
        <f t="shared" si="14"/>
        <v>0</v>
      </c>
    </row>
    <row r="128" spans="2:11">
      <c r="B128" s="167"/>
      <c r="C128" s="167"/>
      <c r="D128" s="170"/>
      <c r="E128" s="170"/>
      <c r="F128" s="170"/>
      <c r="G128" s="175"/>
      <c r="H128" s="237"/>
      <c r="I128" s="238"/>
      <c r="J128" s="27" t="str">
        <f t="shared" si="13"/>
        <v>0</v>
      </c>
      <c r="K128" s="28">
        <f t="shared" si="14"/>
        <v>0</v>
      </c>
    </row>
    <row r="129" spans="2:11">
      <c r="B129" s="167"/>
      <c r="C129" s="167"/>
      <c r="D129" s="170"/>
      <c r="E129" s="170"/>
      <c r="F129" s="170"/>
      <c r="G129" s="175"/>
      <c r="H129" s="237"/>
      <c r="I129" s="238"/>
      <c r="J129" s="27" t="str">
        <f t="shared" si="13"/>
        <v>0</v>
      </c>
      <c r="K129" s="28">
        <f t="shared" si="14"/>
        <v>0</v>
      </c>
    </row>
    <row r="130" spans="2:11">
      <c r="B130" s="167"/>
      <c r="C130" s="167"/>
      <c r="D130" s="170"/>
      <c r="E130" s="170"/>
      <c r="F130" s="170"/>
      <c r="G130" s="175"/>
      <c r="H130" s="237"/>
      <c r="I130" s="238"/>
      <c r="J130" s="27" t="str">
        <f t="shared" si="13"/>
        <v>0</v>
      </c>
      <c r="K130" s="28">
        <f t="shared" si="14"/>
        <v>0</v>
      </c>
    </row>
    <row r="131" spans="2:11">
      <c r="B131" s="167"/>
      <c r="C131" s="167"/>
      <c r="D131" s="170"/>
      <c r="E131" s="170"/>
      <c r="F131" s="170"/>
      <c r="G131" s="175"/>
      <c r="H131" s="237"/>
      <c r="I131" s="238"/>
      <c r="J131" s="27" t="str">
        <f t="shared" si="13"/>
        <v>0</v>
      </c>
      <c r="K131" s="28">
        <f t="shared" si="14"/>
        <v>0</v>
      </c>
    </row>
    <row r="132" spans="2:11">
      <c r="B132" s="167"/>
      <c r="C132" s="167"/>
      <c r="D132" s="170"/>
      <c r="E132" s="170"/>
      <c r="F132" s="170"/>
      <c r="G132" s="175"/>
      <c r="H132" s="237"/>
      <c r="I132" s="238"/>
      <c r="J132" s="27" t="str">
        <f t="shared" si="13"/>
        <v>0</v>
      </c>
      <c r="K132" s="28">
        <f t="shared" si="14"/>
        <v>0</v>
      </c>
    </row>
    <row r="133" spans="2:11">
      <c r="B133" s="167"/>
      <c r="C133" s="167"/>
      <c r="D133" s="170"/>
      <c r="E133" s="170"/>
      <c r="F133" s="170"/>
      <c r="G133" s="175"/>
      <c r="H133" s="237"/>
      <c r="I133" s="238"/>
      <c r="J133" s="27" t="str">
        <f t="shared" si="13"/>
        <v>0</v>
      </c>
      <c r="K133" s="28">
        <f t="shared" si="14"/>
        <v>0</v>
      </c>
    </row>
    <row r="134" spans="2:11">
      <c r="B134" s="167"/>
      <c r="C134" s="167"/>
      <c r="D134" s="170"/>
      <c r="E134" s="170"/>
      <c r="F134" s="170"/>
      <c r="G134" s="175"/>
      <c r="H134" s="237"/>
      <c r="I134" s="238"/>
      <c r="J134" s="27" t="str">
        <f t="shared" si="13"/>
        <v>0</v>
      </c>
      <c r="K134" s="28">
        <f t="shared" si="14"/>
        <v>0</v>
      </c>
    </row>
    <row r="135" spans="2:11">
      <c r="B135" s="167"/>
      <c r="C135" s="167"/>
      <c r="D135" s="170"/>
      <c r="E135" s="170"/>
      <c r="F135" s="170"/>
      <c r="G135" s="175"/>
      <c r="H135" s="237"/>
      <c r="I135" s="238"/>
      <c r="J135" s="27" t="str">
        <f t="shared" si="13"/>
        <v>0</v>
      </c>
      <c r="K135" s="28">
        <f t="shared" si="14"/>
        <v>0</v>
      </c>
    </row>
    <row r="136" spans="2:11">
      <c r="B136" s="167"/>
      <c r="C136" s="167"/>
      <c r="D136" s="170"/>
      <c r="E136" s="170"/>
      <c r="F136" s="170"/>
      <c r="G136" s="175"/>
      <c r="H136" s="237"/>
      <c r="I136" s="238"/>
      <c r="J136" s="27" t="str">
        <f t="shared" si="13"/>
        <v>0</v>
      </c>
      <c r="K136" s="28">
        <f t="shared" si="14"/>
        <v>0</v>
      </c>
    </row>
    <row r="137" spans="2:11">
      <c r="B137" s="167"/>
      <c r="C137" s="167"/>
      <c r="D137" s="170"/>
      <c r="E137" s="170"/>
      <c r="F137" s="170"/>
      <c r="G137" s="175"/>
      <c r="H137" s="237"/>
      <c r="I137" s="238"/>
      <c r="J137" s="27" t="str">
        <f t="shared" si="13"/>
        <v>0</v>
      </c>
      <c r="K137" s="28">
        <f t="shared" si="14"/>
        <v>0</v>
      </c>
    </row>
    <row r="138" spans="2:11">
      <c r="B138" s="167"/>
      <c r="C138" s="167"/>
      <c r="D138" s="170"/>
      <c r="E138" s="170"/>
      <c r="F138" s="170"/>
      <c r="G138" s="175"/>
      <c r="H138" s="237"/>
      <c r="I138" s="238"/>
      <c r="J138" s="27" t="str">
        <f t="shared" si="13"/>
        <v>0</v>
      </c>
      <c r="K138" s="28">
        <f t="shared" si="14"/>
        <v>0</v>
      </c>
    </row>
    <row r="139" spans="2:11">
      <c r="B139" s="167"/>
      <c r="C139" s="167"/>
      <c r="D139" s="170"/>
      <c r="E139" s="170"/>
      <c r="F139" s="170"/>
      <c r="G139" s="175"/>
      <c r="H139" s="237"/>
      <c r="I139" s="238"/>
      <c r="J139" s="27" t="str">
        <f t="shared" si="13"/>
        <v>0</v>
      </c>
      <c r="K139" s="28">
        <f t="shared" si="14"/>
        <v>0</v>
      </c>
    </row>
    <row r="140" spans="2:11">
      <c r="B140" s="167"/>
      <c r="C140" s="167"/>
      <c r="D140" s="170"/>
      <c r="E140" s="170"/>
      <c r="F140" s="170"/>
      <c r="G140" s="175"/>
      <c r="H140" s="237"/>
      <c r="I140" s="238"/>
      <c r="J140" s="27" t="str">
        <f t="shared" si="13"/>
        <v>0</v>
      </c>
      <c r="K140" s="28">
        <f t="shared" si="14"/>
        <v>0</v>
      </c>
    </row>
    <row r="141" spans="2:11">
      <c r="B141" s="167"/>
      <c r="C141" s="167"/>
      <c r="D141" s="172"/>
      <c r="E141" s="172"/>
      <c r="F141" s="172"/>
      <c r="G141" s="175"/>
      <c r="H141" s="237"/>
      <c r="I141" s="238"/>
      <c r="J141" s="27" t="str">
        <f t="shared" si="13"/>
        <v>0</v>
      </c>
      <c r="K141" s="45">
        <f t="shared" si="14"/>
        <v>0</v>
      </c>
    </row>
    <row r="142" spans="2:11">
      <c r="E142" s="46" t="s">
        <v>55</v>
      </c>
      <c r="F142" s="46" t="s">
        <v>10</v>
      </c>
      <c r="G142" s="46" t="s">
        <v>41</v>
      </c>
      <c r="H142" s="273" t="s">
        <v>42</v>
      </c>
      <c r="I142" s="273"/>
      <c r="J142" s="47" t="s">
        <v>13</v>
      </c>
      <c r="K142" s="47" t="s">
        <v>11</v>
      </c>
    </row>
    <row r="143" spans="2:11">
      <c r="E143" s="48"/>
      <c r="F143" s="174"/>
      <c r="G143" s="175"/>
      <c r="H143" s="245"/>
      <c r="I143" s="234"/>
      <c r="J143" s="35">
        <f>$BA$112*(1+G143)</f>
        <v>0.88749999999999996</v>
      </c>
      <c r="K143" s="49">
        <f>F143*J143</f>
        <v>0</v>
      </c>
    </row>
    <row r="144" spans="2:11">
      <c r="E144" s="48"/>
      <c r="F144" s="174"/>
      <c r="G144" s="175"/>
      <c r="H144" s="245"/>
      <c r="I144" s="234"/>
      <c r="J144" s="35">
        <f>$BA$112*(1+G144)</f>
        <v>0.88749999999999996</v>
      </c>
      <c r="K144" s="37">
        <f>F144*J144</f>
        <v>0</v>
      </c>
    </row>
    <row r="145" spans="3:11">
      <c r="E145" s="48"/>
      <c r="F145" s="174"/>
      <c r="G145" s="175"/>
      <c r="H145" s="233"/>
      <c r="I145" s="234"/>
      <c r="J145" s="35">
        <f>$BA$112*(1+G145)</f>
        <v>0.88749999999999996</v>
      </c>
      <c r="K145" s="37">
        <f>F145*J145</f>
        <v>0</v>
      </c>
    </row>
    <row r="146" spans="3:11">
      <c r="E146" s="48"/>
      <c r="F146" s="174"/>
      <c r="G146" s="175"/>
      <c r="H146" s="233"/>
      <c r="I146" s="234"/>
      <c r="J146" s="35">
        <f t="shared" ref="J146" si="15">$BA$112*(1+G146)</f>
        <v>0.88749999999999996</v>
      </c>
      <c r="K146" s="37">
        <f>F146*J146</f>
        <v>0</v>
      </c>
    </row>
    <row r="147" spans="3:11">
      <c r="C147" s="21" t="s">
        <v>43</v>
      </c>
    </row>
    <row r="148" spans="3:11">
      <c r="C148" s="242" t="s">
        <v>45</v>
      </c>
      <c r="D148" s="243"/>
      <c r="E148" s="19" t="s">
        <v>44</v>
      </c>
      <c r="F148" s="19" t="s">
        <v>14</v>
      </c>
      <c r="G148" s="19" t="s">
        <v>41</v>
      </c>
      <c r="H148" s="249" t="s">
        <v>42</v>
      </c>
      <c r="I148" s="250"/>
      <c r="J148" s="19" t="s">
        <v>13</v>
      </c>
      <c r="K148" s="19" t="s">
        <v>11</v>
      </c>
    </row>
    <row r="149" spans="3:11">
      <c r="C149" s="237"/>
      <c r="D149" s="238"/>
      <c r="E149" s="174"/>
      <c r="F149" s="174"/>
      <c r="G149" s="175"/>
      <c r="H149" s="233"/>
      <c r="I149" s="234"/>
      <c r="J149" s="35">
        <f>E149*$X$73+(1*G149)</f>
        <v>0</v>
      </c>
      <c r="K149" s="35">
        <f>F149*J149</f>
        <v>0</v>
      </c>
    </row>
    <row r="150" spans="3:11">
      <c r="C150" s="237"/>
      <c r="D150" s="238"/>
      <c r="E150" s="174"/>
      <c r="F150" s="174"/>
      <c r="G150" s="175"/>
      <c r="H150" s="233"/>
      <c r="I150" s="234"/>
      <c r="J150" s="35">
        <f>E150*$X$73+(1*G150)</f>
        <v>0</v>
      </c>
      <c r="K150" s="35">
        <f>F150*J150</f>
        <v>0</v>
      </c>
    </row>
    <row r="151" spans="3:11">
      <c r="C151" s="237"/>
      <c r="D151" s="238"/>
      <c r="E151" s="174"/>
      <c r="F151" s="174"/>
      <c r="G151" s="175"/>
      <c r="H151" s="233"/>
      <c r="I151" s="234"/>
      <c r="J151" s="35">
        <f>E151*$X$73+(1*G151)</f>
        <v>0</v>
      </c>
      <c r="K151" s="35">
        <f>F151*J151</f>
        <v>0</v>
      </c>
    </row>
    <row r="152" spans="3:11">
      <c r="J152" s="21" t="s">
        <v>46</v>
      </c>
      <c r="K152" s="36">
        <f>SUM(K118:K151)</f>
        <v>0</v>
      </c>
    </row>
    <row r="161" spans="2:34">
      <c r="F161" s="68" t="s">
        <v>89</v>
      </c>
    </row>
    <row r="162" spans="2:34" ht="15">
      <c r="B162" s="259" t="s">
        <v>63</v>
      </c>
      <c r="C162" s="259"/>
      <c r="D162" s="259"/>
      <c r="E162" s="259"/>
      <c r="F162" s="259"/>
      <c r="R162" s="21" t="s">
        <v>57</v>
      </c>
      <c r="U162" s="21" t="s">
        <v>49</v>
      </c>
      <c r="AA162" s="21" t="s">
        <v>50</v>
      </c>
      <c r="AE162" s="5"/>
      <c r="AF162" s="5"/>
      <c r="AG162" s="5"/>
      <c r="AH162" s="5"/>
    </row>
    <row r="163" spans="2:34" ht="25">
      <c r="B163" s="258"/>
      <c r="C163" s="258"/>
      <c r="D163" s="258"/>
      <c r="E163" s="258"/>
      <c r="F163" s="258"/>
      <c r="G163" s="26"/>
      <c r="H163" s="26"/>
      <c r="I163" s="26"/>
      <c r="J163" s="26"/>
      <c r="R163" s="260" t="s">
        <v>66</v>
      </c>
      <c r="S163" s="248" t="s">
        <v>56</v>
      </c>
      <c r="T163" s="248"/>
      <c r="U163" s="248"/>
      <c r="V163" s="248"/>
      <c r="W163" s="248"/>
      <c r="X163" s="38" t="s">
        <v>66</v>
      </c>
      <c r="Y163" s="242" t="s">
        <v>56</v>
      </c>
      <c r="Z163" s="274"/>
      <c r="AA163" s="274"/>
      <c r="AB163" s="274"/>
      <c r="AC163" s="243"/>
      <c r="AE163" s="5"/>
      <c r="AF163" s="5"/>
      <c r="AG163" s="5"/>
      <c r="AH163" s="5"/>
    </row>
    <row r="164" spans="2:34" ht="28">
      <c r="B164" s="6" t="s">
        <v>60</v>
      </c>
      <c r="C164" s="7" t="s">
        <v>38</v>
      </c>
      <c r="D164" s="8" t="s">
        <v>39</v>
      </c>
      <c r="E164" s="7" t="s">
        <v>61</v>
      </c>
      <c r="F164" s="7" t="s">
        <v>62</v>
      </c>
      <c r="G164" s="19" t="s">
        <v>41</v>
      </c>
      <c r="H164" s="235" t="s">
        <v>42</v>
      </c>
      <c r="I164" s="236"/>
      <c r="J164" s="8" t="s">
        <v>13</v>
      </c>
      <c r="K164" s="9" t="s">
        <v>11</v>
      </c>
      <c r="R164" s="260"/>
      <c r="S164" s="29">
        <v>40</v>
      </c>
      <c r="T164" s="29">
        <v>50</v>
      </c>
      <c r="U164" s="29">
        <v>60</v>
      </c>
      <c r="V164" s="29">
        <v>80</v>
      </c>
      <c r="W164" s="29">
        <v>100</v>
      </c>
      <c r="X164" s="38"/>
      <c r="Y164" s="29">
        <v>40</v>
      </c>
      <c r="Z164" s="29">
        <v>50</v>
      </c>
      <c r="AA164" s="29">
        <v>60</v>
      </c>
      <c r="AB164" s="29">
        <v>80</v>
      </c>
      <c r="AC164" s="29">
        <v>100</v>
      </c>
    </row>
    <row r="165" spans="2:34">
      <c r="B165" s="167"/>
      <c r="C165" s="167"/>
      <c r="D165" s="168"/>
      <c r="E165" s="168"/>
      <c r="F165" s="168"/>
      <c r="G165" s="175"/>
      <c r="H165" s="257"/>
      <c r="I165" s="238"/>
      <c r="J165" s="27" t="str">
        <f t="shared" ref="J165:J188" si="16">IFERROR(INDEX($Y$165:$AC$176,MATCH(B165,$X$165:$X$176,0),MATCH(C165,$Y$164:$AC$164,0))*(1+G165),("0"))</f>
        <v>0</v>
      </c>
      <c r="K165" s="28">
        <f t="shared" ref="K165:K188" si="17">(D165*J165)+(E165*J165)+(F165/2*J165)</f>
        <v>0</v>
      </c>
      <c r="R165" s="31">
        <v>100</v>
      </c>
      <c r="S165" s="32">
        <v>0.78</v>
      </c>
      <c r="T165" s="32">
        <v>0.8</v>
      </c>
      <c r="U165" s="32">
        <v>0.83</v>
      </c>
      <c r="V165" s="29">
        <v>0.87</v>
      </c>
      <c r="W165" s="29">
        <v>0.93</v>
      </c>
      <c r="X165" s="31">
        <v>100</v>
      </c>
      <c r="Y165" s="39">
        <f t="shared" ref="Y165:Y176" si="18">S165*$X$73</f>
        <v>2.7690000000000001</v>
      </c>
      <c r="Z165" s="39">
        <f t="shared" ref="Z165:Z176" si="19">T165*$X$73</f>
        <v>2.84</v>
      </c>
      <c r="AA165" s="39">
        <f t="shared" ref="AA165:AA176" si="20">U165*$X$73</f>
        <v>2.9464999999999999</v>
      </c>
      <c r="AB165" s="39">
        <f t="shared" ref="AB165:AB176" si="21">V165*$X$73</f>
        <v>3.0884999999999998</v>
      </c>
      <c r="AC165" s="39">
        <f t="shared" ref="AC165:AC176" si="22">W165*$X$73</f>
        <v>3.3014999999999999</v>
      </c>
    </row>
    <row r="166" spans="2:34">
      <c r="B166" s="167"/>
      <c r="C166" s="167"/>
      <c r="D166" s="168"/>
      <c r="E166" s="168"/>
      <c r="F166" s="168"/>
      <c r="G166" s="175"/>
      <c r="H166" s="257"/>
      <c r="I166" s="238"/>
      <c r="J166" s="27" t="str">
        <f t="shared" si="16"/>
        <v>0</v>
      </c>
      <c r="K166" s="28">
        <f t="shared" si="17"/>
        <v>0</v>
      </c>
      <c r="R166" s="31">
        <v>125</v>
      </c>
      <c r="S166" s="32">
        <v>0.84</v>
      </c>
      <c r="T166" s="32">
        <v>0.86</v>
      </c>
      <c r="U166" s="32">
        <v>0.87</v>
      </c>
      <c r="V166" s="29">
        <v>0.94</v>
      </c>
      <c r="W166" s="29">
        <v>1.05</v>
      </c>
      <c r="X166" s="31">
        <v>125</v>
      </c>
      <c r="Y166" s="39">
        <f t="shared" si="18"/>
        <v>2.9819999999999998</v>
      </c>
      <c r="Z166" s="39">
        <f t="shared" si="19"/>
        <v>3.0529999999999999</v>
      </c>
      <c r="AA166" s="39">
        <f t="shared" si="20"/>
        <v>3.0884999999999998</v>
      </c>
      <c r="AB166" s="39">
        <f t="shared" si="21"/>
        <v>3.3369999999999997</v>
      </c>
      <c r="AC166" s="39">
        <f t="shared" si="22"/>
        <v>3.7275</v>
      </c>
    </row>
    <row r="167" spans="2:34">
      <c r="B167" s="167"/>
      <c r="C167" s="167"/>
      <c r="D167" s="168"/>
      <c r="E167" s="168"/>
      <c r="F167" s="168"/>
      <c r="G167" s="175"/>
      <c r="H167" s="237"/>
      <c r="I167" s="238"/>
      <c r="J167" s="27" t="str">
        <f t="shared" si="16"/>
        <v>0</v>
      </c>
      <c r="K167" s="28">
        <f t="shared" si="17"/>
        <v>0</v>
      </c>
      <c r="R167" s="31">
        <v>160</v>
      </c>
      <c r="S167" s="32">
        <v>0.87</v>
      </c>
      <c r="T167" s="32">
        <v>0.89</v>
      </c>
      <c r="U167" s="32">
        <v>0.91</v>
      </c>
      <c r="V167" s="29">
        <v>1.02</v>
      </c>
      <c r="W167" s="29">
        <v>1.1499999999999999</v>
      </c>
      <c r="X167" s="31">
        <v>160</v>
      </c>
      <c r="Y167" s="39">
        <f t="shared" si="18"/>
        <v>3.0884999999999998</v>
      </c>
      <c r="Z167" s="39">
        <f t="shared" si="19"/>
        <v>3.1595</v>
      </c>
      <c r="AA167" s="39">
        <f t="shared" si="20"/>
        <v>3.2305000000000001</v>
      </c>
      <c r="AB167" s="39">
        <f t="shared" si="21"/>
        <v>3.621</v>
      </c>
      <c r="AC167" s="39">
        <f t="shared" si="22"/>
        <v>4.0824999999999996</v>
      </c>
    </row>
    <row r="168" spans="2:34">
      <c r="B168" s="167"/>
      <c r="C168" s="167"/>
      <c r="D168" s="168"/>
      <c r="E168" s="168"/>
      <c r="F168" s="168"/>
      <c r="G168" s="175"/>
      <c r="H168" s="257"/>
      <c r="I168" s="238"/>
      <c r="J168" s="27" t="str">
        <f t="shared" si="16"/>
        <v>0</v>
      </c>
      <c r="K168" s="28">
        <f t="shared" si="17"/>
        <v>0</v>
      </c>
      <c r="R168" s="31">
        <v>200</v>
      </c>
      <c r="S168" s="32">
        <v>0.92</v>
      </c>
      <c r="T168" s="32">
        <v>0.96</v>
      </c>
      <c r="U168" s="32">
        <v>1.02</v>
      </c>
      <c r="V168" s="29">
        <v>1.1499999999999999</v>
      </c>
      <c r="W168" s="29">
        <v>1.25</v>
      </c>
      <c r="X168" s="31">
        <v>200</v>
      </c>
      <c r="Y168" s="39">
        <f t="shared" si="18"/>
        <v>3.266</v>
      </c>
      <c r="Z168" s="39">
        <f t="shared" si="19"/>
        <v>3.4079999999999999</v>
      </c>
      <c r="AA168" s="39">
        <f t="shared" si="20"/>
        <v>3.621</v>
      </c>
      <c r="AB168" s="39">
        <f t="shared" si="21"/>
        <v>4.0824999999999996</v>
      </c>
      <c r="AC168" s="39">
        <f t="shared" si="22"/>
        <v>4.4375</v>
      </c>
    </row>
    <row r="169" spans="2:34">
      <c r="B169" s="167"/>
      <c r="C169" s="167"/>
      <c r="D169" s="168"/>
      <c r="E169" s="168"/>
      <c r="F169" s="168"/>
      <c r="G169" s="175"/>
      <c r="H169" s="257"/>
      <c r="I169" s="238"/>
      <c r="J169" s="27" t="str">
        <f t="shared" si="16"/>
        <v>0</v>
      </c>
      <c r="K169" s="28">
        <f t="shared" si="17"/>
        <v>0</v>
      </c>
      <c r="R169" s="31">
        <v>250</v>
      </c>
      <c r="S169" s="32">
        <v>1.03</v>
      </c>
      <c r="T169" s="32">
        <v>1.08</v>
      </c>
      <c r="U169" s="32">
        <v>1.1499999999999999</v>
      </c>
      <c r="V169" s="29">
        <v>1.27</v>
      </c>
      <c r="W169" s="29">
        <v>1.42</v>
      </c>
      <c r="X169" s="31">
        <v>250</v>
      </c>
      <c r="Y169" s="39">
        <f t="shared" si="18"/>
        <v>3.6564999999999999</v>
      </c>
      <c r="Z169" s="39">
        <f t="shared" si="19"/>
        <v>3.8340000000000001</v>
      </c>
      <c r="AA169" s="39">
        <f t="shared" si="20"/>
        <v>4.0824999999999996</v>
      </c>
      <c r="AB169" s="39">
        <f t="shared" si="21"/>
        <v>4.5084999999999997</v>
      </c>
      <c r="AC169" s="39">
        <f t="shared" si="22"/>
        <v>5.0409999999999995</v>
      </c>
    </row>
    <row r="170" spans="2:34">
      <c r="B170" s="167"/>
      <c r="C170" s="167"/>
      <c r="D170" s="168"/>
      <c r="E170" s="168"/>
      <c r="F170" s="168"/>
      <c r="G170" s="175"/>
      <c r="H170" s="257"/>
      <c r="I170" s="238"/>
      <c r="J170" s="27" t="str">
        <f t="shared" si="16"/>
        <v>0</v>
      </c>
      <c r="K170" s="28">
        <f t="shared" si="17"/>
        <v>0</v>
      </c>
      <c r="R170" s="31">
        <v>315</v>
      </c>
      <c r="S170" s="32">
        <v>1.22</v>
      </c>
      <c r="T170" s="32">
        <v>1.27</v>
      </c>
      <c r="U170" s="32">
        <v>1.36</v>
      </c>
      <c r="V170" s="29">
        <v>1.53</v>
      </c>
      <c r="W170" s="29">
        <v>1.66</v>
      </c>
      <c r="X170" s="31">
        <v>315</v>
      </c>
      <c r="Y170" s="39">
        <f t="shared" si="18"/>
        <v>4.3309999999999995</v>
      </c>
      <c r="Z170" s="39">
        <f t="shared" si="19"/>
        <v>4.5084999999999997</v>
      </c>
      <c r="AA170" s="39">
        <f t="shared" si="20"/>
        <v>4.8280000000000003</v>
      </c>
      <c r="AB170" s="39">
        <f t="shared" si="21"/>
        <v>5.4314999999999998</v>
      </c>
      <c r="AC170" s="39">
        <f t="shared" si="22"/>
        <v>5.8929999999999998</v>
      </c>
    </row>
    <row r="171" spans="2:34" ht="15">
      <c r="B171" s="167"/>
      <c r="C171" s="167"/>
      <c r="D171" s="168"/>
      <c r="E171" s="168"/>
      <c r="F171" s="168"/>
      <c r="G171" s="175"/>
      <c r="H171" s="257"/>
      <c r="I171" s="238"/>
      <c r="J171" s="27" t="str">
        <f t="shared" si="16"/>
        <v>0</v>
      </c>
      <c r="K171" s="28">
        <f t="shared" si="17"/>
        <v>0</v>
      </c>
      <c r="R171" s="31">
        <v>400</v>
      </c>
      <c r="S171" s="32">
        <v>1.53</v>
      </c>
      <c r="T171" s="32">
        <v>1.58</v>
      </c>
      <c r="U171" s="32">
        <v>1.69</v>
      </c>
      <c r="V171" s="29">
        <v>1.85</v>
      </c>
      <c r="W171" s="29">
        <v>2</v>
      </c>
      <c r="X171" s="31">
        <v>400</v>
      </c>
      <c r="Y171" s="39">
        <f t="shared" si="18"/>
        <v>5.4314999999999998</v>
      </c>
      <c r="Z171" s="39">
        <f t="shared" si="19"/>
        <v>5.609</v>
      </c>
      <c r="AA171" s="39">
        <f t="shared" si="20"/>
        <v>5.9994999999999994</v>
      </c>
      <c r="AB171" s="39">
        <f t="shared" si="21"/>
        <v>6.5674999999999999</v>
      </c>
      <c r="AC171" s="39">
        <f t="shared" si="22"/>
        <v>7.1</v>
      </c>
      <c r="AE171" s="5"/>
      <c r="AF171" s="5"/>
      <c r="AG171" s="5"/>
      <c r="AH171" s="5"/>
    </row>
    <row r="172" spans="2:34">
      <c r="B172" s="167"/>
      <c r="C172" s="167"/>
      <c r="D172" s="170"/>
      <c r="E172" s="170"/>
      <c r="F172" s="170"/>
      <c r="G172" s="175"/>
      <c r="H172" s="237"/>
      <c r="I172" s="238"/>
      <c r="J172" s="27" t="str">
        <f t="shared" si="16"/>
        <v>0</v>
      </c>
      <c r="K172" s="28">
        <f t="shared" si="17"/>
        <v>0</v>
      </c>
      <c r="R172" s="31">
        <v>500</v>
      </c>
      <c r="S172" s="32">
        <v>1.64</v>
      </c>
      <c r="T172" s="32">
        <v>1.7</v>
      </c>
      <c r="U172" s="32">
        <v>1.84</v>
      </c>
      <c r="V172" s="29">
        <v>1.97</v>
      </c>
      <c r="W172" s="29">
        <v>2.2000000000000002</v>
      </c>
      <c r="X172" s="31">
        <v>500</v>
      </c>
      <c r="Y172" s="39">
        <f t="shared" si="18"/>
        <v>5.8219999999999992</v>
      </c>
      <c r="Z172" s="39">
        <f t="shared" si="19"/>
        <v>6.0349999999999993</v>
      </c>
      <c r="AA172" s="39">
        <f t="shared" si="20"/>
        <v>6.532</v>
      </c>
      <c r="AB172" s="39">
        <f t="shared" si="21"/>
        <v>6.9934999999999992</v>
      </c>
      <c r="AC172" s="39">
        <f t="shared" si="22"/>
        <v>7.8100000000000005</v>
      </c>
    </row>
    <row r="173" spans="2:34">
      <c r="B173" s="167"/>
      <c r="C173" s="167"/>
      <c r="D173" s="170"/>
      <c r="E173" s="170"/>
      <c r="F173" s="170"/>
      <c r="G173" s="175"/>
      <c r="H173" s="237"/>
      <c r="I173" s="238"/>
      <c r="J173" s="27" t="str">
        <f t="shared" si="16"/>
        <v>0</v>
      </c>
      <c r="K173" s="28">
        <f t="shared" si="17"/>
        <v>0</v>
      </c>
      <c r="R173" s="31">
        <v>630</v>
      </c>
      <c r="S173" s="32">
        <v>2.02</v>
      </c>
      <c r="T173" s="32">
        <v>2.08</v>
      </c>
      <c r="U173" s="32">
        <v>2.2400000000000002</v>
      </c>
      <c r="V173" s="29">
        <v>2.38</v>
      </c>
      <c r="W173" s="29">
        <v>2.63</v>
      </c>
      <c r="X173" s="31">
        <v>630</v>
      </c>
      <c r="Y173" s="39">
        <f t="shared" si="18"/>
        <v>7.1709999999999994</v>
      </c>
      <c r="Z173" s="39">
        <f t="shared" si="19"/>
        <v>7.3839999999999995</v>
      </c>
      <c r="AA173" s="39">
        <f t="shared" si="20"/>
        <v>7.952</v>
      </c>
      <c r="AB173" s="39">
        <f t="shared" si="21"/>
        <v>8.4489999999999998</v>
      </c>
      <c r="AC173" s="39">
        <f t="shared" si="22"/>
        <v>9.3364999999999991</v>
      </c>
    </row>
    <row r="174" spans="2:34">
      <c r="B174" s="167"/>
      <c r="C174" s="167"/>
      <c r="D174" s="170"/>
      <c r="E174" s="170"/>
      <c r="F174" s="170"/>
      <c r="G174" s="175"/>
      <c r="H174" s="237"/>
      <c r="I174" s="238"/>
      <c r="J174" s="27" t="str">
        <f t="shared" si="16"/>
        <v>0</v>
      </c>
      <c r="K174" s="28">
        <f t="shared" si="17"/>
        <v>0</v>
      </c>
      <c r="R174" s="31">
        <v>800</v>
      </c>
      <c r="S174" s="32">
        <v>2.52</v>
      </c>
      <c r="T174" s="32">
        <v>2.58</v>
      </c>
      <c r="U174" s="32">
        <v>2.77</v>
      </c>
      <c r="V174" s="29">
        <v>2.9</v>
      </c>
      <c r="W174" s="29">
        <v>3.18</v>
      </c>
      <c r="X174" s="31">
        <v>800</v>
      </c>
      <c r="Y174" s="39">
        <f t="shared" si="18"/>
        <v>8.9459999999999997</v>
      </c>
      <c r="Z174" s="39">
        <f t="shared" si="19"/>
        <v>9.1589999999999989</v>
      </c>
      <c r="AA174" s="39">
        <f t="shared" si="20"/>
        <v>9.833499999999999</v>
      </c>
      <c r="AB174" s="39">
        <f t="shared" si="21"/>
        <v>10.295</v>
      </c>
      <c r="AC174" s="39">
        <f t="shared" si="22"/>
        <v>11.289</v>
      </c>
    </row>
    <row r="175" spans="2:34">
      <c r="B175" s="167"/>
      <c r="C175" s="167"/>
      <c r="D175" s="170"/>
      <c r="E175" s="170"/>
      <c r="F175" s="170"/>
      <c r="G175" s="175"/>
      <c r="H175" s="237"/>
      <c r="I175" s="238"/>
      <c r="J175" s="27" t="str">
        <f t="shared" si="16"/>
        <v>0</v>
      </c>
      <c r="K175" s="28">
        <f t="shared" si="17"/>
        <v>0</v>
      </c>
      <c r="R175" s="31">
        <v>1000</v>
      </c>
      <c r="S175" s="32">
        <v>3.11</v>
      </c>
      <c r="T175" s="32">
        <v>3.18</v>
      </c>
      <c r="U175" s="32">
        <v>3.4</v>
      </c>
      <c r="V175" s="29">
        <v>3.53</v>
      </c>
      <c r="W175" s="29">
        <v>3.83</v>
      </c>
      <c r="X175" s="31">
        <v>1000</v>
      </c>
      <c r="Y175" s="39">
        <f t="shared" si="18"/>
        <v>11.0405</v>
      </c>
      <c r="Z175" s="39">
        <f t="shared" si="19"/>
        <v>11.289</v>
      </c>
      <c r="AA175" s="39">
        <f t="shared" si="20"/>
        <v>12.069999999999999</v>
      </c>
      <c r="AB175" s="39">
        <f t="shared" si="21"/>
        <v>12.531499999999999</v>
      </c>
      <c r="AC175" s="39">
        <f t="shared" si="22"/>
        <v>13.596499999999999</v>
      </c>
    </row>
    <row r="176" spans="2:34">
      <c r="B176" s="167"/>
      <c r="C176" s="167"/>
      <c r="D176" s="170"/>
      <c r="E176" s="170"/>
      <c r="F176" s="170"/>
      <c r="G176" s="175"/>
      <c r="H176" s="237"/>
      <c r="I176" s="238"/>
      <c r="J176" s="27" t="str">
        <f t="shared" si="16"/>
        <v>0</v>
      </c>
      <c r="K176" s="28">
        <f t="shared" si="17"/>
        <v>0</v>
      </c>
      <c r="R176" s="31">
        <v>1250</v>
      </c>
      <c r="S176" s="32">
        <v>3.81</v>
      </c>
      <c r="T176" s="32">
        <v>3.89</v>
      </c>
      <c r="U176" s="32">
        <v>4.16</v>
      </c>
      <c r="V176" s="29">
        <v>4.26</v>
      </c>
      <c r="W176" s="29">
        <v>4.63</v>
      </c>
      <c r="X176" s="31">
        <v>1250</v>
      </c>
      <c r="Y176" s="39">
        <f t="shared" si="18"/>
        <v>13.525499999999999</v>
      </c>
      <c r="Z176" s="39">
        <f t="shared" si="19"/>
        <v>13.8095</v>
      </c>
      <c r="AA176" s="39">
        <f t="shared" si="20"/>
        <v>14.767999999999999</v>
      </c>
      <c r="AB176" s="39">
        <f t="shared" si="21"/>
        <v>15.122999999999999</v>
      </c>
      <c r="AC176" s="39">
        <f t="shared" si="22"/>
        <v>16.436499999999999</v>
      </c>
    </row>
    <row r="177" spans="2:11">
      <c r="B177" s="167"/>
      <c r="C177" s="167"/>
      <c r="D177" s="170"/>
      <c r="E177" s="170"/>
      <c r="F177" s="170"/>
      <c r="G177" s="175"/>
      <c r="H177" s="237"/>
      <c r="I177" s="238"/>
      <c r="J177" s="27" t="str">
        <f t="shared" si="16"/>
        <v>0</v>
      </c>
      <c r="K177" s="28">
        <f t="shared" si="17"/>
        <v>0</v>
      </c>
    </row>
    <row r="178" spans="2:11">
      <c r="B178" s="167"/>
      <c r="C178" s="167"/>
      <c r="D178" s="170"/>
      <c r="E178" s="170"/>
      <c r="F178" s="170"/>
      <c r="G178" s="175"/>
      <c r="H178" s="237"/>
      <c r="I178" s="238"/>
      <c r="J178" s="27" t="str">
        <f t="shared" si="16"/>
        <v>0</v>
      </c>
      <c r="K178" s="28">
        <f t="shared" si="17"/>
        <v>0</v>
      </c>
    </row>
    <row r="179" spans="2:11">
      <c r="B179" s="167"/>
      <c r="C179" s="167"/>
      <c r="D179" s="170"/>
      <c r="E179" s="170"/>
      <c r="F179" s="170"/>
      <c r="G179" s="175"/>
      <c r="H179" s="237"/>
      <c r="I179" s="238"/>
      <c r="J179" s="27" t="str">
        <f t="shared" si="16"/>
        <v>0</v>
      </c>
      <c r="K179" s="28">
        <f t="shared" si="17"/>
        <v>0</v>
      </c>
    </row>
    <row r="180" spans="2:11">
      <c r="B180" s="167"/>
      <c r="C180" s="167"/>
      <c r="D180" s="170"/>
      <c r="E180" s="170"/>
      <c r="F180" s="170"/>
      <c r="G180" s="175"/>
      <c r="H180" s="237"/>
      <c r="I180" s="238"/>
      <c r="J180" s="27" t="str">
        <f t="shared" si="16"/>
        <v>0</v>
      </c>
      <c r="K180" s="28">
        <f t="shared" si="17"/>
        <v>0</v>
      </c>
    </row>
    <row r="181" spans="2:11">
      <c r="B181" s="167"/>
      <c r="C181" s="167"/>
      <c r="D181" s="170"/>
      <c r="E181" s="170"/>
      <c r="F181" s="170"/>
      <c r="G181" s="175"/>
      <c r="H181" s="237"/>
      <c r="I181" s="238"/>
      <c r="J181" s="27" t="str">
        <f t="shared" si="16"/>
        <v>0</v>
      </c>
      <c r="K181" s="28">
        <f t="shared" si="17"/>
        <v>0</v>
      </c>
    </row>
    <row r="182" spans="2:11">
      <c r="B182" s="167"/>
      <c r="C182" s="167"/>
      <c r="D182" s="170"/>
      <c r="E182" s="170"/>
      <c r="F182" s="170"/>
      <c r="G182" s="175"/>
      <c r="H182" s="237"/>
      <c r="I182" s="238"/>
      <c r="J182" s="27" t="str">
        <f t="shared" si="16"/>
        <v>0</v>
      </c>
      <c r="K182" s="28">
        <f t="shared" si="17"/>
        <v>0</v>
      </c>
    </row>
    <row r="183" spans="2:11">
      <c r="B183" s="167"/>
      <c r="C183" s="167"/>
      <c r="D183" s="170"/>
      <c r="E183" s="170"/>
      <c r="F183" s="170"/>
      <c r="G183" s="175"/>
      <c r="H183" s="237"/>
      <c r="I183" s="238"/>
      <c r="J183" s="27" t="str">
        <f t="shared" si="16"/>
        <v>0</v>
      </c>
      <c r="K183" s="28">
        <f t="shared" si="17"/>
        <v>0</v>
      </c>
    </row>
    <row r="184" spans="2:11">
      <c r="B184" s="167"/>
      <c r="C184" s="167"/>
      <c r="D184" s="170"/>
      <c r="E184" s="170"/>
      <c r="F184" s="170"/>
      <c r="G184" s="175"/>
      <c r="H184" s="237"/>
      <c r="I184" s="238"/>
      <c r="J184" s="27" t="str">
        <f t="shared" si="16"/>
        <v>0</v>
      </c>
      <c r="K184" s="28">
        <f t="shared" si="17"/>
        <v>0</v>
      </c>
    </row>
    <row r="185" spans="2:11">
      <c r="B185" s="167"/>
      <c r="C185" s="167"/>
      <c r="D185" s="170"/>
      <c r="E185" s="170"/>
      <c r="F185" s="170"/>
      <c r="G185" s="175"/>
      <c r="H185" s="237"/>
      <c r="I185" s="238"/>
      <c r="J185" s="27" t="str">
        <f t="shared" si="16"/>
        <v>0</v>
      </c>
      <c r="K185" s="28">
        <f t="shared" si="17"/>
        <v>0</v>
      </c>
    </row>
    <row r="186" spans="2:11">
      <c r="B186" s="167"/>
      <c r="C186" s="167"/>
      <c r="D186" s="170"/>
      <c r="E186" s="170"/>
      <c r="F186" s="170"/>
      <c r="G186" s="175"/>
      <c r="H186" s="237"/>
      <c r="I186" s="238"/>
      <c r="J186" s="27" t="str">
        <f t="shared" si="16"/>
        <v>0</v>
      </c>
      <c r="K186" s="28">
        <f t="shared" si="17"/>
        <v>0</v>
      </c>
    </row>
    <row r="187" spans="2:11">
      <c r="B187" s="167"/>
      <c r="C187" s="167"/>
      <c r="D187" s="170"/>
      <c r="E187" s="170"/>
      <c r="F187" s="170"/>
      <c r="G187" s="175"/>
      <c r="H187" s="237"/>
      <c r="I187" s="238"/>
      <c r="J187" s="27" t="str">
        <f t="shared" si="16"/>
        <v>0</v>
      </c>
      <c r="K187" s="28">
        <f t="shared" si="17"/>
        <v>0</v>
      </c>
    </row>
    <row r="188" spans="2:11">
      <c r="B188" s="167"/>
      <c r="C188" s="167"/>
      <c r="D188" s="172"/>
      <c r="E188" s="172"/>
      <c r="F188" s="172"/>
      <c r="G188" s="175"/>
      <c r="H188" s="237"/>
      <c r="I188" s="238"/>
      <c r="J188" s="27" t="str">
        <f t="shared" si="16"/>
        <v>0</v>
      </c>
      <c r="K188" s="28">
        <f t="shared" si="17"/>
        <v>0</v>
      </c>
    </row>
    <row r="190" spans="2:11">
      <c r="C190" s="21" t="s">
        <v>43</v>
      </c>
    </row>
    <row r="191" spans="2:11">
      <c r="C191" s="242" t="s">
        <v>45</v>
      </c>
      <c r="D191" s="243"/>
      <c r="E191" s="19" t="s">
        <v>44</v>
      </c>
      <c r="F191" s="19" t="s">
        <v>14</v>
      </c>
      <c r="G191" s="19" t="s">
        <v>41</v>
      </c>
      <c r="H191" s="249" t="s">
        <v>42</v>
      </c>
      <c r="I191" s="250"/>
      <c r="J191" s="19" t="s">
        <v>13</v>
      </c>
      <c r="K191" s="19" t="s">
        <v>11</v>
      </c>
    </row>
    <row r="192" spans="2:11">
      <c r="C192" s="237"/>
      <c r="D192" s="238"/>
      <c r="E192" s="174"/>
      <c r="F192" s="174"/>
      <c r="G192" s="175"/>
      <c r="H192" s="233"/>
      <c r="I192" s="234"/>
      <c r="J192" s="35">
        <f>E192*$X$73+(1*G192)</f>
        <v>0</v>
      </c>
      <c r="K192" s="35">
        <f>F192*J192</f>
        <v>0</v>
      </c>
    </row>
    <row r="193" spans="2:30">
      <c r="C193" s="237"/>
      <c r="D193" s="238"/>
      <c r="E193" s="174"/>
      <c r="F193" s="174"/>
      <c r="G193" s="175"/>
      <c r="H193" s="233"/>
      <c r="I193" s="234"/>
      <c r="J193" s="35">
        <f>E193*$X$73+(1*G193)</f>
        <v>0</v>
      </c>
      <c r="K193" s="35">
        <f>F193*J193</f>
        <v>0</v>
      </c>
    </row>
    <row r="194" spans="2:30">
      <c r="C194" s="237"/>
      <c r="D194" s="238"/>
      <c r="E194" s="174"/>
      <c r="F194" s="174"/>
      <c r="G194" s="175"/>
      <c r="H194" s="233"/>
      <c r="I194" s="234"/>
      <c r="J194" s="35">
        <f>E194*$X$73+(1*G194)</f>
        <v>0</v>
      </c>
      <c r="K194" s="35">
        <f>F194*J194</f>
        <v>0</v>
      </c>
    </row>
    <row r="195" spans="2:30">
      <c r="J195" s="21" t="s">
        <v>46</v>
      </c>
      <c r="K195" s="36">
        <f>SUM(K165:K194)</f>
        <v>0</v>
      </c>
    </row>
    <row r="204" spans="2:30">
      <c r="F204" s="68" t="s">
        <v>89</v>
      </c>
      <c r="R204" s="40" t="s">
        <v>64</v>
      </c>
      <c r="S204" s="251" t="s">
        <v>49</v>
      </c>
      <c r="T204" s="251"/>
      <c r="U204" s="251"/>
      <c r="V204" s="251"/>
      <c r="W204" s="251"/>
      <c r="X204" s="40"/>
      <c r="Y204" s="40"/>
      <c r="Z204" s="251" t="s">
        <v>50</v>
      </c>
      <c r="AA204" s="251"/>
      <c r="AB204" s="251"/>
      <c r="AC204" s="251"/>
      <c r="AD204" s="251"/>
    </row>
    <row r="205" spans="2:30">
      <c r="B205" s="259" t="s">
        <v>67</v>
      </c>
      <c r="C205" s="259"/>
      <c r="D205" s="259"/>
      <c r="E205" s="259"/>
      <c r="F205" s="259"/>
      <c r="R205" s="252" t="s">
        <v>66</v>
      </c>
      <c r="S205" s="254" t="s">
        <v>56</v>
      </c>
      <c r="T205" s="255"/>
      <c r="U205" s="255"/>
      <c r="V205" s="255"/>
      <c r="W205" s="256"/>
      <c r="X205" s="40"/>
      <c r="Y205" s="252" t="s">
        <v>66</v>
      </c>
      <c r="Z205" s="254" t="s">
        <v>56</v>
      </c>
      <c r="AA205" s="255"/>
      <c r="AB205" s="255"/>
      <c r="AC205" s="255"/>
      <c r="AD205" s="256"/>
    </row>
    <row r="206" spans="2:30">
      <c r="B206" s="258"/>
      <c r="C206" s="258"/>
      <c r="D206" s="258"/>
      <c r="E206" s="258"/>
      <c r="F206" s="258"/>
      <c r="G206" s="26"/>
      <c r="H206" s="26"/>
      <c r="I206" s="26"/>
      <c r="J206" s="26"/>
      <c r="R206" s="253"/>
      <c r="S206" s="41">
        <v>20</v>
      </c>
      <c r="T206" s="41">
        <v>30</v>
      </c>
      <c r="U206" s="41">
        <v>50</v>
      </c>
      <c r="V206" s="41">
        <v>80</v>
      </c>
      <c r="W206" s="41">
        <v>100</v>
      </c>
      <c r="X206" s="40"/>
      <c r="Y206" s="253"/>
      <c r="Z206" s="41">
        <v>20</v>
      </c>
      <c r="AA206" s="41">
        <v>30</v>
      </c>
      <c r="AB206" s="41">
        <v>50</v>
      </c>
      <c r="AC206" s="41">
        <v>80</v>
      </c>
      <c r="AD206" s="41">
        <v>100</v>
      </c>
    </row>
    <row r="207" spans="2:30" ht="28">
      <c r="B207" s="6" t="s">
        <v>60</v>
      </c>
      <c r="C207" s="7" t="s">
        <v>38</v>
      </c>
      <c r="D207" s="8" t="s">
        <v>39</v>
      </c>
      <c r="E207" s="7" t="s">
        <v>61</v>
      </c>
      <c r="F207" s="7" t="s">
        <v>62</v>
      </c>
      <c r="G207" s="19" t="s">
        <v>41</v>
      </c>
      <c r="H207" s="235" t="s">
        <v>42</v>
      </c>
      <c r="I207" s="236"/>
      <c r="J207" s="8" t="s">
        <v>13</v>
      </c>
      <c r="K207" s="9" t="s">
        <v>11</v>
      </c>
      <c r="R207" s="42">
        <v>100</v>
      </c>
      <c r="S207" s="43">
        <v>0.74</v>
      </c>
      <c r="T207" s="43">
        <v>0.77</v>
      </c>
      <c r="U207" s="43">
        <v>0.79</v>
      </c>
      <c r="V207" s="41">
        <v>0.97</v>
      </c>
      <c r="W207" s="41">
        <v>1.03</v>
      </c>
      <c r="X207" s="40"/>
      <c r="Y207" s="42">
        <v>100</v>
      </c>
      <c r="Z207" s="44">
        <f t="shared" ref="Z207:Z218" si="23">S207*$X$73</f>
        <v>2.6269999999999998</v>
      </c>
      <c r="AA207" s="44">
        <f t="shared" ref="AA207:AA218" si="24">T207*$X$73</f>
        <v>2.7334999999999998</v>
      </c>
      <c r="AB207" s="44">
        <f t="shared" ref="AB207:AB218" si="25">U207*$X$73</f>
        <v>2.8045</v>
      </c>
      <c r="AC207" s="44">
        <f t="shared" ref="AC207:AC218" si="26">V207*$X$73</f>
        <v>3.4434999999999998</v>
      </c>
      <c r="AD207" s="44">
        <f t="shared" ref="AD207:AD218" si="27">W207*$X$73</f>
        <v>3.6564999999999999</v>
      </c>
    </row>
    <row r="208" spans="2:30">
      <c r="B208" s="167"/>
      <c r="C208" s="167"/>
      <c r="D208" s="168"/>
      <c r="E208" s="168"/>
      <c r="F208" s="168"/>
      <c r="G208" s="175"/>
      <c r="H208" s="257"/>
      <c r="I208" s="238"/>
      <c r="J208" s="27" t="str">
        <f>IFERROR(INDEX($Z$207:$AD$218,MATCH(B208,$Y$207:$Y$218,0),MATCH(C208,$Z$206:$AD$206,0))*(1+G208),("0"))</f>
        <v>0</v>
      </c>
      <c r="K208" s="28">
        <f t="shared" ref="K208:K231" si="28">(D208*J208)+(E208*J208)+(F208/2*J208)</f>
        <v>0</v>
      </c>
      <c r="R208" s="42">
        <v>125</v>
      </c>
      <c r="S208" s="43">
        <v>0.76</v>
      </c>
      <c r="T208" s="43">
        <v>0.79</v>
      </c>
      <c r="U208" s="43">
        <v>0.81</v>
      </c>
      <c r="V208" s="41">
        <v>0.99</v>
      </c>
      <c r="W208" s="41">
        <v>1.05</v>
      </c>
      <c r="X208" s="40"/>
      <c r="Y208" s="42">
        <v>125</v>
      </c>
      <c r="Z208" s="44">
        <f t="shared" si="23"/>
        <v>2.698</v>
      </c>
      <c r="AA208" s="44">
        <f t="shared" si="24"/>
        <v>2.8045</v>
      </c>
      <c r="AB208" s="44">
        <f t="shared" si="25"/>
        <v>2.8755000000000002</v>
      </c>
      <c r="AC208" s="44">
        <f t="shared" si="26"/>
        <v>3.5145</v>
      </c>
      <c r="AD208" s="44">
        <f t="shared" si="27"/>
        <v>3.7275</v>
      </c>
    </row>
    <row r="209" spans="2:30">
      <c r="B209" s="167"/>
      <c r="C209" s="167"/>
      <c r="D209" s="168"/>
      <c r="E209" s="168"/>
      <c r="F209" s="168"/>
      <c r="G209" s="175"/>
      <c r="H209" s="257"/>
      <c r="I209" s="238"/>
      <c r="J209" s="27" t="str">
        <f t="shared" ref="J209:J231" si="29">IFERROR(INDEX($Y$165:$AC$176,MATCH(B209,$X$165:$X$176,0),MATCH(C209,$Y$164:$AC$164,0))*(1+G209),("0"))</f>
        <v>0</v>
      </c>
      <c r="K209" s="28">
        <f t="shared" si="28"/>
        <v>0</v>
      </c>
      <c r="R209" s="42">
        <v>160</v>
      </c>
      <c r="S209" s="43">
        <v>0.78</v>
      </c>
      <c r="T209" s="43">
        <v>0.81</v>
      </c>
      <c r="U209" s="43">
        <v>0.83</v>
      </c>
      <c r="V209" s="41">
        <v>1.01</v>
      </c>
      <c r="W209" s="41">
        <v>1.07</v>
      </c>
      <c r="X209" s="40"/>
      <c r="Y209" s="42">
        <v>160</v>
      </c>
      <c r="Z209" s="44">
        <f t="shared" si="23"/>
        <v>2.7690000000000001</v>
      </c>
      <c r="AA209" s="44">
        <f t="shared" si="24"/>
        <v>2.8755000000000002</v>
      </c>
      <c r="AB209" s="44">
        <f t="shared" si="25"/>
        <v>2.9464999999999999</v>
      </c>
      <c r="AC209" s="44">
        <f t="shared" si="26"/>
        <v>3.5854999999999997</v>
      </c>
      <c r="AD209" s="44">
        <f t="shared" si="27"/>
        <v>3.7985000000000002</v>
      </c>
    </row>
    <row r="210" spans="2:30">
      <c r="B210" s="167"/>
      <c r="C210" s="167"/>
      <c r="D210" s="227"/>
      <c r="E210" s="168"/>
      <c r="F210" s="168"/>
      <c r="G210" s="175"/>
      <c r="H210" s="257"/>
      <c r="I210" s="238"/>
      <c r="J210" s="27" t="str">
        <f t="shared" si="29"/>
        <v>0</v>
      </c>
      <c r="K210" s="28">
        <f t="shared" si="28"/>
        <v>0</v>
      </c>
      <c r="R210" s="42">
        <v>200</v>
      </c>
      <c r="S210" s="43">
        <v>0.88</v>
      </c>
      <c r="T210" s="43">
        <v>0.91</v>
      </c>
      <c r="U210" s="43">
        <v>0.97</v>
      </c>
      <c r="V210" s="41">
        <v>1.1499999999999999</v>
      </c>
      <c r="W210" s="41">
        <v>1.25</v>
      </c>
      <c r="X210" s="40"/>
      <c r="Y210" s="42">
        <v>200</v>
      </c>
      <c r="Z210" s="44">
        <f t="shared" si="23"/>
        <v>3.1239999999999997</v>
      </c>
      <c r="AA210" s="44">
        <f t="shared" si="24"/>
        <v>3.2305000000000001</v>
      </c>
      <c r="AB210" s="44">
        <f t="shared" si="25"/>
        <v>3.4434999999999998</v>
      </c>
      <c r="AC210" s="44">
        <f t="shared" si="26"/>
        <v>4.0824999999999996</v>
      </c>
      <c r="AD210" s="44">
        <f t="shared" si="27"/>
        <v>4.4375</v>
      </c>
    </row>
    <row r="211" spans="2:30">
      <c r="B211" s="167"/>
      <c r="C211" s="167"/>
      <c r="D211" s="168"/>
      <c r="E211" s="168"/>
      <c r="F211" s="168"/>
      <c r="G211" s="175"/>
      <c r="H211" s="237"/>
      <c r="I211" s="238"/>
      <c r="J211" s="27" t="str">
        <f t="shared" si="29"/>
        <v>0</v>
      </c>
      <c r="K211" s="28">
        <f t="shared" si="28"/>
        <v>0</v>
      </c>
      <c r="R211" s="42">
        <v>250</v>
      </c>
      <c r="S211" s="43">
        <v>0.98</v>
      </c>
      <c r="T211" s="43">
        <v>1.01</v>
      </c>
      <c r="U211" s="43">
        <v>1.06</v>
      </c>
      <c r="V211" s="41">
        <v>1.23</v>
      </c>
      <c r="W211" s="41">
        <v>1.42</v>
      </c>
      <c r="X211" s="40"/>
      <c r="Y211" s="42">
        <v>250</v>
      </c>
      <c r="Z211" s="44">
        <f t="shared" si="23"/>
        <v>3.4789999999999996</v>
      </c>
      <c r="AA211" s="44">
        <f t="shared" si="24"/>
        <v>3.5854999999999997</v>
      </c>
      <c r="AB211" s="44">
        <f t="shared" si="25"/>
        <v>3.7629999999999999</v>
      </c>
      <c r="AC211" s="44">
        <f t="shared" si="26"/>
        <v>4.3664999999999994</v>
      </c>
      <c r="AD211" s="44">
        <f t="shared" si="27"/>
        <v>5.0409999999999995</v>
      </c>
    </row>
    <row r="212" spans="2:30">
      <c r="B212" s="167"/>
      <c r="C212" s="167"/>
      <c r="D212" s="168"/>
      <c r="E212" s="168"/>
      <c r="F212" s="168"/>
      <c r="G212" s="175"/>
      <c r="H212" s="237"/>
      <c r="I212" s="238"/>
      <c r="J212" s="27" t="str">
        <f t="shared" si="29"/>
        <v>0</v>
      </c>
      <c r="K212" s="28">
        <f t="shared" si="28"/>
        <v>0</v>
      </c>
      <c r="R212" s="42">
        <v>315</v>
      </c>
      <c r="S212" s="43">
        <v>1.1399999999999999</v>
      </c>
      <c r="T212" s="43">
        <v>1.18</v>
      </c>
      <c r="U212" s="43">
        <v>1.24</v>
      </c>
      <c r="V212" s="41">
        <v>1.45</v>
      </c>
      <c r="W212" s="41">
        <v>1.58</v>
      </c>
      <c r="X212" s="40"/>
      <c r="Y212" s="42">
        <v>315</v>
      </c>
      <c r="Z212" s="44">
        <f t="shared" si="23"/>
        <v>4.0469999999999997</v>
      </c>
      <c r="AA212" s="44">
        <f t="shared" si="24"/>
        <v>4.1889999999999992</v>
      </c>
      <c r="AB212" s="44">
        <f t="shared" si="25"/>
        <v>4.4020000000000001</v>
      </c>
      <c r="AC212" s="44">
        <f t="shared" si="26"/>
        <v>5.1475</v>
      </c>
      <c r="AD212" s="44">
        <f t="shared" si="27"/>
        <v>5.609</v>
      </c>
    </row>
    <row r="213" spans="2:30">
      <c r="B213" s="167"/>
      <c r="C213" s="167"/>
      <c r="D213" s="168"/>
      <c r="E213" s="168"/>
      <c r="F213" s="168"/>
      <c r="G213" s="175"/>
      <c r="H213" s="237"/>
      <c r="I213" s="238"/>
      <c r="J213" s="27" t="str">
        <f t="shared" si="29"/>
        <v>0</v>
      </c>
      <c r="K213" s="28">
        <f t="shared" si="28"/>
        <v>0</v>
      </c>
      <c r="R213" s="42">
        <v>400</v>
      </c>
      <c r="S213" s="43">
        <v>1.44</v>
      </c>
      <c r="T213" s="43">
        <v>1.48</v>
      </c>
      <c r="U213" s="43">
        <v>1.54</v>
      </c>
      <c r="V213" s="41">
        <v>1.78</v>
      </c>
      <c r="W213" s="41">
        <v>1.92</v>
      </c>
      <c r="X213" s="40"/>
      <c r="Y213" s="42">
        <v>400</v>
      </c>
      <c r="Z213" s="44">
        <f t="shared" si="23"/>
        <v>5.1119999999999992</v>
      </c>
      <c r="AA213" s="44">
        <f t="shared" si="24"/>
        <v>5.2539999999999996</v>
      </c>
      <c r="AB213" s="44">
        <f t="shared" si="25"/>
        <v>5.4669999999999996</v>
      </c>
      <c r="AC213" s="44">
        <f t="shared" si="26"/>
        <v>6.319</v>
      </c>
      <c r="AD213" s="44">
        <f t="shared" si="27"/>
        <v>6.8159999999999998</v>
      </c>
    </row>
    <row r="214" spans="2:30">
      <c r="B214" s="167"/>
      <c r="C214" s="167"/>
      <c r="D214" s="168"/>
      <c r="E214" s="168"/>
      <c r="F214" s="168"/>
      <c r="G214" s="175"/>
      <c r="H214" s="237"/>
      <c r="I214" s="238"/>
      <c r="J214" s="27" t="str">
        <f t="shared" si="29"/>
        <v>0</v>
      </c>
      <c r="K214" s="28">
        <f t="shared" si="28"/>
        <v>0</v>
      </c>
      <c r="R214" s="42">
        <v>500</v>
      </c>
      <c r="S214" s="43">
        <v>1.57</v>
      </c>
      <c r="T214" s="43">
        <v>1.62</v>
      </c>
      <c r="U214" s="43">
        <v>1.72</v>
      </c>
      <c r="V214" s="41">
        <v>1.98</v>
      </c>
      <c r="W214" s="41">
        <v>2.06</v>
      </c>
      <c r="X214" s="40"/>
      <c r="Y214" s="42">
        <v>500</v>
      </c>
      <c r="Z214" s="44">
        <f t="shared" si="23"/>
        <v>5.5735000000000001</v>
      </c>
      <c r="AA214" s="44">
        <f t="shared" si="24"/>
        <v>5.7510000000000003</v>
      </c>
      <c r="AB214" s="44">
        <f t="shared" si="25"/>
        <v>6.1059999999999999</v>
      </c>
      <c r="AC214" s="44">
        <f t="shared" si="26"/>
        <v>7.0289999999999999</v>
      </c>
      <c r="AD214" s="44">
        <f t="shared" si="27"/>
        <v>7.3129999999999997</v>
      </c>
    </row>
    <row r="215" spans="2:30">
      <c r="B215" s="167"/>
      <c r="C215" s="167"/>
      <c r="D215" s="170"/>
      <c r="E215" s="170"/>
      <c r="F215" s="170"/>
      <c r="G215" s="175"/>
      <c r="H215" s="237"/>
      <c r="I215" s="238"/>
      <c r="J215" s="27" t="str">
        <f t="shared" si="29"/>
        <v>0</v>
      </c>
      <c r="K215" s="28">
        <f t="shared" si="28"/>
        <v>0</v>
      </c>
      <c r="R215" s="42">
        <v>630</v>
      </c>
      <c r="S215" s="43">
        <v>1.76</v>
      </c>
      <c r="T215" s="43">
        <v>1.81</v>
      </c>
      <c r="U215" s="43">
        <v>1.95</v>
      </c>
      <c r="V215" s="41">
        <v>2.2400000000000002</v>
      </c>
      <c r="W215" s="41">
        <v>2.33</v>
      </c>
      <c r="X215" s="40"/>
      <c r="Y215" s="42">
        <v>630</v>
      </c>
      <c r="Z215" s="44">
        <f t="shared" si="23"/>
        <v>6.2479999999999993</v>
      </c>
      <c r="AA215" s="44">
        <f t="shared" si="24"/>
        <v>6.4254999999999995</v>
      </c>
      <c r="AB215" s="44">
        <f t="shared" si="25"/>
        <v>6.9224999999999994</v>
      </c>
      <c r="AC215" s="44">
        <f t="shared" si="26"/>
        <v>7.952</v>
      </c>
      <c r="AD215" s="44">
        <f t="shared" si="27"/>
        <v>8.2714999999999996</v>
      </c>
    </row>
    <row r="216" spans="2:30">
      <c r="B216" s="167"/>
      <c r="C216" s="167"/>
      <c r="D216" s="170"/>
      <c r="E216" s="170"/>
      <c r="F216" s="170"/>
      <c r="G216" s="175"/>
      <c r="H216" s="237"/>
      <c r="I216" s="238"/>
      <c r="J216" s="27" t="str">
        <f t="shared" si="29"/>
        <v>0</v>
      </c>
      <c r="K216" s="28">
        <f t="shared" si="28"/>
        <v>0</v>
      </c>
      <c r="R216" s="42">
        <v>800</v>
      </c>
      <c r="S216" s="43">
        <v>1.99</v>
      </c>
      <c r="T216" s="43">
        <v>2.0499999999999998</v>
      </c>
      <c r="U216" s="43">
        <v>2.19</v>
      </c>
      <c r="V216" s="41">
        <v>2.52</v>
      </c>
      <c r="W216" s="41">
        <v>2.62</v>
      </c>
      <c r="X216" s="40"/>
      <c r="Y216" s="42">
        <v>800</v>
      </c>
      <c r="Z216" s="44">
        <f t="shared" si="23"/>
        <v>7.0644999999999998</v>
      </c>
      <c r="AA216" s="44">
        <f t="shared" si="24"/>
        <v>7.277499999999999</v>
      </c>
      <c r="AB216" s="44">
        <f t="shared" si="25"/>
        <v>7.7744999999999997</v>
      </c>
      <c r="AC216" s="44">
        <f t="shared" si="26"/>
        <v>8.9459999999999997</v>
      </c>
      <c r="AD216" s="44">
        <f t="shared" si="27"/>
        <v>9.3010000000000002</v>
      </c>
    </row>
    <row r="217" spans="2:30">
      <c r="B217" s="167"/>
      <c r="C217" s="167"/>
      <c r="D217" s="170"/>
      <c r="E217" s="170"/>
      <c r="F217" s="170"/>
      <c r="G217" s="175"/>
      <c r="H217" s="237"/>
      <c r="I217" s="238"/>
      <c r="J217" s="27" t="str">
        <f t="shared" si="29"/>
        <v>0</v>
      </c>
      <c r="K217" s="28">
        <f t="shared" si="28"/>
        <v>0</v>
      </c>
      <c r="R217" s="42">
        <v>1000</v>
      </c>
      <c r="S217" s="43">
        <v>2.62</v>
      </c>
      <c r="T217" s="43">
        <v>2.7</v>
      </c>
      <c r="U217" s="43">
        <v>2.89</v>
      </c>
      <c r="V217" s="41">
        <v>3.32</v>
      </c>
      <c r="W217" s="41">
        <v>3.46</v>
      </c>
      <c r="X217" s="40"/>
      <c r="Y217" s="42">
        <v>1000</v>
      </c>
      <c r="Z217" s="44">
        <f t="shared" si="23"/>
        <v>9.3010000000000002</v>
      </c>
      <c r="AA217" s="44">
        <f t="shared" si="24"/>
        <v>9.5850000000000009</v>
      </c>
      <c r="AB217" s="44">
        <f t="shared" si="25"/>
        <v>10.259499999999999</v>
      </c>
      <c r="AC217" s="44">
        <f t="shared" si="26"/>
        <v>11.786</v>
      </c>
      <c r="AD217" s="44">
        <f t="shared" si="27"/>
        <v>12.282999999999999</v>
      </c>
    </row>
    <row r="218" spans="2:30">
      <c r="B218" s="167"/>
      <c r="C218" s="167"/>
      <c r="D218" s="170"/>
      <c r="E218" s="170"/>
      <c r="F218" s="170"/>
      <c r="G218" s="175"/>
      <c r="H218" s="237"/>
      <c r="I218" s="238"/>
      <c r="J218" s="27" t="str">
        <f t="shared" si="29"/>
        <v>0</v>
      </c>
      <c r="K218" s="28">
        <f t="shared" si="28"/>
        <v>0</v>
      </c>
      <c r="R218" s="42">
        <v>1250</v>
      </c>
      <c r="S218" s="43">
        <v>3.23</v>
      </c>
      <c r="T218" s="43">
        <v>3.33</v>
      </c>
      <c r="U218" s="43">
        <v>3.57</v>
      </c>
      <c r="V218" s="41">
        <v>4.1100000000000003</v>
      </c>
      <c r="W218" s="41">
        <v>4.28</v>
      </c>
      <c r="X218" s="40"/>
      <c r="Y218" s="42">
        <v>1250</v>
      </c>
      <c r="Z218" s="44">
        <f t="shared" si="23"/>
        <v>11.4665</v>
      </c>
      <c r="AA218" s="44">
        <f t="shared" si="24"/>
        <v>11.8215</v>
      </c>
      <c r="AB218" s="44">
        <f t="shared" si="25"/>
        <v>12.673499999999999</v>
      </c>
      <c r="AC218" s="44">
        <f t="shared" si="26"/>
        <v>14.5905</v>
      </c>
      <c r="AD218" s="44">
        <f t="shared" si="27"/>
        <v>15.194000000000001</v>
      </c>
    </row>
    <row r="219" spans="2:30">
      <c r="B219" s="167"/>
      <c r="C219" s="167"/>
      <c r="D219" s="170"/>
      <c r="E219" s="170"/>
      <c r="F219" s="170"/>
      <c r="G219" s="175"/>
      <c r="H219" s="237"/>
      <c r="I219" s="238"/>
      <c r="J219" s="27" t="str">
        <f t="shared" si="29"/>
        <v>0</v>
      </c>
      <c r="K219" s="28">
        <f t="shared" si="28"/>
        <v>0</v>
      </c>
    </row>
    <row r="220" spans="2:30">
      <c r="B220" s="167"/>
      <c r="C220" s="167"/>
      <c r="D220" s="170"/>
      <c r="E220" s="170"/>
      <c r="F220" s="170"/>
      <c r="G220" s="175"/>
      <c r="H220" s="237"/>
      <c r="I220" s="238"/>
      <c r="J220" s="27" t="str">
        <f t="shared" si="29"/>
        <v>0</v>
      </c>
      <c r="K220" s="28">
        <f t="shared" si="28"/>
        <v>0</v>
      </c>
    </row>
    <row r="221" spans="2:30">
      <c r="B221" s="167"/>
      <c r="C221" s="167"/>
      <c r="D221" s="170"/>
      <c r="E221" s="170"/>
      <c r="F221" s="170"/>
      <c r="G221" s="175"/>
      <c r="H221" s="237"/>
      <c r="I221" s="238"/>
      <c r="J221" s="27" t="str">
        <f t="shared" si="29"/>
        <v>0</v>
      </c>
      <c r="K221" s="28">
        <f t="shared" si="28"/>
        <v>0</v>
      </c>
    </row>
    <row r="222" spans="2:30">
      <c r="B222" s="167"/>
      <c r="C222" s="167"/>
      <c r="D222" s="170"/>
      <c r="E222" s="170"/>
      <c r="F222" s="170"/>
      <c r="G222" s="175"/>
      <c r="H222" s="237"/>
      <c r="I222" s="238"/>
      <c r="J222" s="27" t="str">
        <f t="shared" si="29"/>
        <v>0</v>
      </c>
      <c r="K222" s="28">
        <f t="shared" si="28"/>
        <v>0</v>
      </c>
    </row>
    <row r="223" spans="2:30">
      <c r="B223" s="167"/>
      <c r="C223" s="167"/>
      <c r="D223" s="170"/>
      <c r="E223" s="170"/>
      <c r="F223" s="170"/>
      <c r="G223" s="175"/>
      <c r="H223" s="237"/>
      <c r="I223" s="238"/>
      <c r="J223" s="27" t="str">
        <f t="shared" si="29"/>
        <v>0</v>
      </c>
      <c r="K223" s="28">
        <f t="shared" si="28"/>
        <v>0</v>
      </c>
    </row>
    <row r="224" spans="2:30">
      <c r="B224" s="167"/>
      <c r="C224" s="167"/>
      <c r="D224" s="170"/>
      <c r="E224" s="170"/>
      <c r="F224" s="170"/>
      <c r="G224" s="175"/>
      <c r="H224" s="237"/>
      <c r="I224" s="238"/>
      <c r="J224" s="27" t="str">
        <f t="shared" si="29"/>
        <v>0</v>
      </c>
      <c r="K224" s="28">
        <f t="shared" si="28"/>
        <v>0</v>
      </c>
    </row>
    <row r="225" spans="2:11">
      <c r="B225" s="167"/>
      <c r="C225" s="167"/>
      <c r="D225" s="170"/>
      <c r="E225" s="170"/>
      <c r="F225" s="170"/>
      <c r="G225" s="175"/>
      <c r="H225" s="237"/>
      <c r="I225" s="238"/>
      <c r="J225" s="27" t="str">
        <f t="shared" si="29"/>
        <v>0</v>
      </c>
      <c r="K225" s="28">
        <f t="shared" si="28"/>
        <v>0</v>
      </c>
    </row>
    <row r="226" spans="2:11">
      <c r="B226" s="167"/>
      <c r="C226" s="167"/>
      <c r="D226" s="170"/>
      <c r="E226" s="170"/>
      <c r="F226" s="170"/>
      <c r="G226" s="175"/>
      <c r="H226" s="237"/>
      <c r="I226" s="238"/>
      <c r="J226" s="27" t="str">
        <f t="shared" si="29"/>
        <v>0</v>
      </c>
      <c r="K226" s="28">
        <f t="shared" si="28"/>
        <v>0</v>
      </c>
    </row>
    <row r="227" spans="2:11">
      <c r="B227" s="167"/>
      <c r="C227" s="167"/>
      <c r="D227" s="170"/>
      <c r="E227" s="170"/>
      <c r="F227" s="170"/>
      <c r="G227" s="175"/>
      <c r="H227" s="237"/>
      <c r="I227" s="238"/>
      <c r="J227" s="27" t="str">
        <f t="shared" si="29"/>
        <v>0</v>
      </c>
      <c r="K227" s="28">
        <f t="shared" si="28"/>
        <v>0</v>
      </c>
    </row>
    <row r="228" spans="2:11">
      <c r="B228" s="167"/>
      <c r="C228" s="167"/>
      <c r="D228" s="170"/>
      <c r="E228" s="170"/>
      <c r="F228" s="170"/>
      <c r="G228" s="175"/>
      <c r="H228" s="237"/>
      <c r="I228" s="238"/>
      <c r="J228" s="27" t="str">
        <f t="shared" si="29"/>
        <v>0</v>
      </c>
      <c r="K228" s="28">
        <f t="shared" si="28"/>
        <v>0</v>
      </c>
    </row>
    <row r="229" spans="2:11">
      <c r="B229" s="167"/>
      <c r="C229" s="167"/>
      <c r="D229" s="170"/>
      <c r="E229" s="170"/>
      <c r="F229" s="170"/>
      <c r="G229" s="175"/>
      <c r="H229" s="237"/>
      <c r="I229" s="238"/>
      <c r="J229" s="27" t="str">
        <f t="shared" si="29"/>
        <v>0</v>
      </c>
      <c r="K229" s="28">
        <f t="shared" si="28"/>
        <v>0</v>
      </c>
    </row>
    <row r="230" spans="2:11">
      <c r="B230" s="167"/>
      <c r="C230" s="167"/>
      <c r="D230" s="170"/>
      <c r="E230" s="170"/>
      <c r="F230" s="170"/>
      <c r="G230" s="175"/>
      <c r="H230" s="237"/>
      <c r="I230" s="238"/>
      <c r="J230" s="27" t="str">
        <f t="shared" si="29"/>
        <v>0</v>
      </c>
      <c r="K230" s="28">
        <f t="shared" si="28"/>
        <v>0</v>
      </c>
    </row>
    <row r="231" spans="2:11">
      <c r="B231" s="167"/>
      <c r="C231" s="167"/>
      <c r="D231" s="172"/>
      <c r="E231" s="172"/>
      <c r="F231" s="172"/>
      <c r="G231" s="175"/>
      <c r="H231" s="237"/>
      <c r="I231" s="238"/>
      <c r="J231" s="27" t="str">
        <f t="shared" si="29"/>
        <v>0</v>
      </c>
      <c r="K231" s="28">
        <f t="shared" si="28"/>
        <v>0</v>
      </c>
    </row>
    <row r="233" spans="2:11">
      <c r="C233" s="21" t="s">
        <v>43</v>
      </c>
    </row>
    <row r="234" spans="2:11">
      <c r="C234" s="242" t="s">
        <v>45</v>
      </c>
      <c r="D234" s="243"/>
      <c r="E234" s="19" t="s">
        <v>44</v>
      </c>
      <c r="F234" s="19" t="s">
        <v>14</v>
      </c>
      <c r="G234" s="19" t="s">
        <v>41</v>
      </c>
      <c r="H234" s="249" t="s">
        <v>42</v>
      </c>
      <c r="I234" s="250"/>
      <c r="J234" s="19" t="s">
        <v>13</v>
      </c>
      <c r="K234" s="19" t="s">
        <v>11</v>
      </c>
    </row>
    <row r="235" spans="2:11">
      <c r="C235" s="237"/>
      <c r="D235" s="238"/>
      <c r="E235" s="174"/>
      <c r="F235" s="174"/>
      <c r="G235" s="175"/>
      <c r="H235" s="233"/>
      <c r="I235" s="234"/>
      <c r="J235" s="35">
        <f>E235*$X$73+(1*G235)</f>
        <v>0</v>
      </c>
      <c r="K235" s="35">
        <f>F235*J235</f>
        <v>0</v>
      </c>
    </row>
    <row r="236" spans="2:11">
      <c r="C236" s="237"/>
      <c r="D236" s="238"/>
      <c r="E236" s="174"/>
      <c r="F236" s="174"/>
      <c r="G236" s="175"/>
      <c r="H236" s="233"/>
      <c r="I236" s="234"/>
      <c r="J236" s="35">
        <f>E236*$X$73+(1*G236)</f>
        <v>0</v>
      </c>
      <c r="K236" s="35">
        <f>F236*J236</f>
        <v>0</v>
      </c>
    </row>
    <row r="237" spans="2:11">
      <c r="C237" s="237"/>
      <c r="D237" s="238"/>
      <c r="E237" s="174"/>
      <c r="F237" s="174"/>
      <c r="G237" s="175"/>
      <c r="H237" s="233"/>
      <c r="I237" s="234"/>
      <c r="J237" s="35">
        <f>E237*$X$73+(1*G237)</f>
        <v>0</v>
      </c>
      <c r="K237" s="35">
        <f>F237*J237</f>
        <v>0</v>
      </c>
    </row>
    <row r="238" spans="2:11">
      <c r="J238" s="21" t="s">
        <v>46</v>
      </c>
      <c r="K238" s="36">
        <f>SUM(K208:K237)</f>
        <v>0</v>
      </c>
    </row>
    <row r="245" spans="2:24">
      <c r="B245" s="40"/>
      <c r="C245" s="132"/>
      <c r="D245" s="133"/>
      <c r="E245" s="134"/>
      <c r="F245" s="68" t="s">
        <v>89</v>
      </c>
      <c r="G245" s="135"/>
      <c r="H245" s="136"/>
      <c r="I245" s="40"/>
      <c r="J245" s="40"/>
    </row>
    <row r="246" spans="2:24">
      <c r="B246" s="240" t="s">
        <v>156</v>
      </c>
      <c r="C246" s="240"/>
      <c r="D246" s="240"/>
      <c r="E246" s="240"/>
      <c r="F246" s="240"/>
      <c r="G246" s="137"/>
      <c r="H246" s="137"/>
      <c r="I246" s="137"/>
      <c r="J246" s="137"/>
    </row>
    <row r="247" spans="2:24" ht="28">
      <c r="B247" s="138" t="s">
        <v>153</v>
      </c>
      <c r="C247" s="139" t="s">
        <v>154</v>
      </c>
      <c r="D247" s="109" t="s">
        <v>39</v>
      </c>
      <c r="E247" s="110" t="s">
        <v>54</v>
      </c>
      <c r="F247" s="110" t="s">
        <v>83</v>
      </c>
      <c r="G247" s="74" t="s">
        <v>41</v>
      </c>
      <c r="H247" s="235" t="s">
        <v>42</v>
      </c>
      <c r="I247" s="236"/>
      <c r="J247" s="109" t="s">
        <v>13</v>
      </c>
      <c r="K247" s="9" t="s">
        <v>11</v>
      </c>
    </row>
    <row r="248" spans="2:24">
      <c r="B248" s="176"/>
      <c r="C248" s="177"/>
      <c r="D248" s="168"/>
      <c r="E248" s="168"/>
      <c r="F248" s="168"/>
      <c r="G248" s="175"/>
      <c r="H248" s="237"/>
      <c r="I248" s="238"/>
      <c r="J248" s="27" t="str">
        <f>IFERROR(INDEX($W$250:$X$271,MATCH(B248,$V$250:$V$271,0),MATCH(C248,$W$249:$X$249,0))*(1+G248),("0"))</f>
        <v>0</v>
      </c>
      <c r="K248" s="28">
        <f>(D248*J248)+(E248/2*J248)+(F248*0.75*J248)</f>
        <v>0</v>
      </c>
      <c r="R248" s="21" t="s">
        <v>49</v>
      </c>
      <c r="V248" s="21" t="s">
        <v>50</v>
      </c>
    </row>
    <row r="249" spans="2:24">
      <c r="B249" s="176"/>
      <c r="C249" s="177"/>
      <c r="D249" s="168"/>
      <c r="E249" s="168"/>
      <c r="F249" s="168"/>
      <c r="G249" s="175"/>
      <c r="H249" s="237"/>
      <c r="I249" s="238"/>
      <c r="J249" s="27" t="str">
        <f t="shared" ref="J249:J271" si="30">IFERROR(INDEX($W$250:$X$271,MATCH(B249,$V$250:$V$271,0),MATCH(C249,$W$249:$X$249,0))*(1+G249),("0"))</f>
        <v>0</v>
      </c>
      <c r="K249" s="28">
        <f t="shared" ref="K249:K271" si="31">(D249*J249)+(E249/2*J249)+(F249*0.75*J249)</f>
        <v>0</v>
      </c>
      <c r="R249" s="21" t="s">
        <v>152</v>
      </c>
      <c r="S249" s="21" t="s">
        <v>151</v>
      </c>
      <c r="T249" s="21" t="s">
        <v>155</v>
      </c>
      <c r="W249" s="21" t="s">
        <v>151</v>
      </c>
      <c r="X249" s="21" t="s">
        <v>155</v>
      </c>
    </row>
    <row r="250" spans="2:24" ht="15">
      <c r="B250" s="176"/>
      <c r="C250" s="177"/>
      <c r="D250" s="168"/>
      <c r="E250" s="168"/>
      <c r="F250" s="168"/>
      <c r="G250" s="175"/>
      <c r="H250" s="237"/>
      <c r="I250" s="238"/>
      <c r="J250" s="27" t="str">
        <f t="shared" si="30"/>
        <v>0</v>
      </c>
      <c r="K250" s="28">
        <f t="shared" si="31"/>
        <v>0</v>
      </c>
      <c r="R250" s="128">
        <v>133</v>
      </c>
      <c r="S250" s="129">
        <v>0.33</v>
      </c>
      <c r="T250" s="130">
        <v>0.36</v>
      </c>
      <c r="V250" s="128">
        <v>133</v>
      </c>
      <c r="W250" s="131">
        <f t="shared" ref="W250:W271" si="32">S250*$X$73</f>
        <v>1.1715</v>
      </c>
      <c r="X250" s="131">
        <f t="shared" ref="X250:X271" si="33">T250*$X$73</f>
        <v>1.2779999999999998</v>
      </c>
    </row>
    <row r="251" spans="2:24" ht="15">
      <c r="B251" s="176"/>
      <c r="C251" s="177"/>
      <c r="D251" s="168"/>
      <c r="E251" s="168"/>
      <c r="F251" s="168"/>
      <c r="G251" s="175"/>
      <c r="H251" s="237"/>
      <c r="I251" s="238"/>
      <c r="J251" s="27" t="str">
        <f t="shared" si="30"/>
        <v>0</v>
      </c>
      <c r="K251" s="28">
        <f t="shared" si="31"/>
        <v>0</v>
      </c>
      <c r="R251" s="128">
        <v>160</v>
      </c>
      <c r="S251" s="129">
        <v>0.39</v>
      </c>
      <c r="T251" s="130">
        <v>0.43</v>
      </c>
      <c r="V251" s="128">
        <v>160</v>
      </c>
      <c r="W251" s="131">
        <f t="shared" si="32"/>
        <v>1.3845000000000001</v>
      </c>
      <c r="X251" s="131">
        <f t="shared" si="33"/>
        <v>1.5265</v>
      </c>
    </row>
    <row r="252" spans="2:24" ht="15">
      <c r="B252" s="176"/>
      <c r="C252" s="177"/>
      <c r="D252" s="168"/>
      <c r="E252" s="168"/>
      <c r="F252" s="168"/>
      <c r="G252" s="175"/>
      <c r="H252" s="237"/>
      <c r="I252" s="238"/>
      <c r="J252" s="27" t="str">
        <f t="shared" si="30"/>
        <v>0</v>
      </c>
      <c r="K252" s="28">
        <f t="shared" si="31"/>
        <v>0</v>
      </c>
      <c r="R252" s="128">
        <v>170</v>
      </c>
      <c r="S252" s="129">
        <v>0.42</v>
      </c>
      <c r="T252" s="130">
        <v>0.46</v>
      </c>
      <c r="V252" s="128">
        <v>170</v>
      </c>
      <c r="W252" s="131">
        <f t="shared" si="32"/>
        <v>1.4909999999999999</v>
      </c>
      <c r="X252" s="131">
        <f t="shared" si="33"/>
        <v>1.633</v>
      </c>
    </row>
    <row r="253" spans="2:24" ht="15">
      <c r="B253" s="176"/>
      <c r="C253" s="177"/>
      <c r="D253" s="168"/>
      <c r="E253" s="168"/>
      <c r="F253" s="168"/>
      <c r="G253" s="175"/>
      <c r="H253" s="237"/>
      <c r="I253" s="238"/>
      <c r="J253" s="27" t="str">
        <f t="shared" si="30"/>
        <v>0</v>
      </c>
      <c r="K253" s="28">
        <f t="shared" si="31"/>
        <v>0</v>
      </c>
      <c r="R253" s="128">
        <v>202</v>
      </c>
      <c r="S253" s="129">
        <v>0.49</v>
      </c>
      <c r="T253" s="130">
        <v>0.54</v>
      </c>
      <c r="V253" s="128">
        <v>202</v>
      </c>
      <c r="W253" s="131">
        <f t="shared" si="32"/>
        <v>1.7394999999999998</v>
      </c>
      <c r="X253" s="131">
        <f t="shared" si="33"/>
        <v>1.917</v>
      </c>
    </row>
    <row r="254" spans="2:24" ht="15">
      <c r="B254" s="176"/>
      <c r="C254" s="177"/>
      <c r="D254" s="168"/>
      <c r="E254" s="168"/>
      <c r="F254" s="168"/>
      <c r="G254" s="175"/>
      <c r="H254" s="237"/>
      <c r="I254" s="238"/>
      <c r="J254" s="27" t="str">
        <f t="shared" si="30"/>
        <v>0</v>
      </c>
      <c r="K254" s="28">
        <f t="shared" si="31"/>
        <v>0</v>
      </c>
      <c r="R254" s="128">
        <v>214</v>
      </c>
      <c r="S254" s="129">
        <v>0.52</v>
      </c>
      <c r="T254" s="130">
        <v>0.57000000000000006</v>
      </c>
      <c r="V254" s="128">
        <v>214</v>
      </c>
      <c r="W254" s="131">
        <f t="shared" si="32"/>
        <v>1.8459999999999999</v>
      </c>
      <c r="X254" s="131">
        <f t="shared" si="33"/>
        <v>2.0235000000000003</v>
      </c>
    </row>
    <row r="255" spans="2:24" ht="15">
      <c r="B255" s="176"/>
      <c r="C255" s="177"/>
      <c r="D255" s="170"/>
      <c r="E255" s="170"/>
      <c r="F255" s="170"/>
      <c r="G255" s="175"/>
      <c r="H255" s="237"/>
      <c r="I255" s="238"/>
      <c r="J255" s="27" t="str">
        <f t="shared" si="30"/>
        <v>0</v>
      </c>
      <c r="K255" s="28">
        <f t="shared" si="31"/>
        <v>0</v>
      </c>
      <c r="R255" s="128">
        <v>223</v>
      </c>
      <c r="S255" s="129">
        <v>0.55000000000000004</v>
      </c>
      <c r="T255" s="130">
        <v>0.61</v>
      </c>
      <c r="V255" s="128">
        <v>223</v>
      </c>
      <c r="W255" s="131">
        <f t="shared" si="32"/>
        <v>1.9525000000000001</v>
      </c>
      <c r="X255" s="131">
        <f t="shared" si="33"/>
        <v>2.1654999999999998</v>
      </c>
    </row>
    <row r="256" spans="2:24" ht="15">
      <c r="B256" s="176"/>
      <c r="C256" s="177"/>
      <c r="D256" s="170"/>
      <c r="E256" s="170"/>
      <c r="F256" s="170"/>
      <c r="G256" s="175"/>
      <c r="H256" s="237"/>
      <c r="I256" s="238"/>
      <c r="J256" s="27" t="str">
        <f t="shared" si="30"/>
        <v>0</v>
      </c>
      <c r="K256" s="28">
        <f t="shared" si="31"/>
        <v>0</v>
      </c>
      <c r="R256" s="128">
        <v>230</v>
      </c>
      <c r="S256" s="129">
        <v>0.56000000000000005</v>
      </c>
      <c r="T256" s="130">
        <v>0.62</v>
      </c>
      <c r="V256" s="128">
        <v>230</v>
      </c>
      <c r="W256" s="131">
        <f t="shared" si="32"/>
        <v>1.988</v>
      </c>
      <c r="X256" s="131">
        <f t="shared" si="33"/>
        <v>2.2010000000000001</v>
      </c>
    </row>
    <row r="257" spans="2:24" ht="15">
      <c r="B257" s="176"/>
      <c r="C257" s="177"/>
      <c r="D257" s="170"/>
      <c r="E257" s="170"/>
      <c r="F257" s="170"/>
      <c r="G257" s="175"/>
      <c r="H257" s="237"/>
      <c r="I257" s="238"/>
      <c r="J257" s="27" t="str">
        <f t="shared" si="30"/>
        <v>0</v>
      </c>
      <c r="K257" s="28">
        <f t="shared" si="31"/>
        <v>0</v>
      </c>
      <c r="R257" s="128">
        <v>238</v>
      </c>
      <c r="S257" s="129">
        <v>0.57999999999999996</v>
      </c>
      <c r="T257" s="130">
        <v>0.64</v>
      </c>
      <c r="V257" s="128">
        <v>238</v>
      </c>
      <c r="W257" s="131">
        <f t="shared" si="32"/>
        <v>2.0589999999999997</v>
      </c>
      <c r="X257" s="131">
        <f t="shared" si="33"/>
        <v>2.2719999999999998</v>
      </c>
    </row>
    <row r="258" spans="2:24" ht="15">
      <c r="B258" s="176"/>
      <c r="C258" s="177"/>
      <c r="D258" s="170"/>
      <c r="E258" s="170"/>
      <c r="F258" s="170"/>
      <c r="G258" s="175"/>
      <c r="H258" s="237"/>
      <c r="I258" s="238"/>
      <c r="J258" s="27" t="str">
        <f t="shared" si="30"/>
        <v>0</v>
      </c>
      <c r="K258" s="28">
        <f t="shared" si="31"/>
        <v>0</v>
      </c>
      <c r="R258" s="128">
        <v>248</v>
      </c>
      <c r="S258" s="129">
        <v>0.61</v>
      </c>
      <c r="T258" s="130">
        <v>0.67</v>
      </c>
      <c r="V258" s="128">
        <v>248</v>
      </c>
      <c r="W258" s="131">
        <f t="shared" si="32"/>
        <v>2.1654999999999998</v>
      </c>
      <c r="X258" s="131">
        <f t="shared" si="33"/>
        <v>2.3784999999999998</v>
      </c>
    </row>
    <row r="259" spans="2:24" ht="15">
      <c r="B259" s="176"/>
      <c r="C259" s="177"/>
      <c r="D259" s="170"/>
      <c r="E259" s="170"/>
      <c r="F259" s="170"/>
      <c r="G259" s="175"/>
      <c r="H259" s="237"/>
      <c r="I259" s="238"/>
      <c r="J259" s="27" t="str">
        <f t="shared" si="30"/>
        <v>0</v>
      </c>
      <c r="K259" s="28">
        <f t="shared" si="31"/>
        <v>0</v>
      </c>
      <c r="R259" s="128">
        <v>256</v>
      </c>
      <c r="S259" s="129">
        <v>0.63</v>
      </c>
      <c r="T259" s="130">
        <v>0.69</v>
      </c>
      <c r="V259" s="128">
        <v>256</v>
      </c>
      <c r="W259" s="131">
        <f t="shared" si="32"/>
        <v>2.2364999999999999</v>
      </c>
      <c r="X259" s="131">
        <f t="shared" si="33"/>
        <v>2.4494999999999996</v>
      </c>
    </row>
    <row r="260" spans="2:24" ht="15">
      <c r="B260" s="176"/>
      <c r="C260" s="177"/>
      <c r="D260" s="170"/>
      <c r="E260" s="170"/>
      <c r="F260" s="170"/>
      <c r="G260" s="175"/>
      <c r="H260" s="237"/>
      <c r="I260" s="238"/>
      <c r="J260" s="27" t="str">
        <f t="shared" si="30"/>
        <v>0</v>
      </c>
      <c r="K260" s="28">
        <f t="shared" si="31"/>
        <v>0</v>
      </c>
      <c r="R260" s="128">
        <v>270</v>
      </c>
      <c r="S260" s="129">
        <v>0.66</v>
      </c>
      <c r="T260" s="130">
        <v>0.73</v>
      </c>
      <c r="V260" s="128">
        <v>270</v>
      </c>
      <c r="W260" s="131">
        <f t="shared" si="32"/>
        <v>2.343</v>
      </c>
      <c r="X260" s="131">
        <f t="shared" si="33"/>
        <v>2.5914999999999999</v>
      </c>
    </row>
    <row r="261" spans="2:24" ht="15">
      <c r="B261" s="176"/>
      <c r="C261" s="177"/>
      <c r="D261" s="170"/>
      <c r="E261" s="170"/>
      <c r="F261" s="170"/>
      <c r="G261" s="175"/>
      <c r="H261" s="237"/>
      <c r="I261" s="238"/>
      <c r="J261" s="27" t="str">
        <f t="shared" si="30"/>
        <v>0</v>
      </c>
      <c r="K261" s="28">
        <f t="shared" si="31"/>
        <v>0</v>
      </c>
      <c r="R261" s="128">
        <v>285</v>
      </c>
      <c r="S261" s="129">
        <v>0.7</v>
      </c>
      <c r="T261" s="130">
        <v>0.77</v>
      </c>
      <c r="V261" s="128">
        <v>285</v>
      </c>
      <c r="W261" s="131">
        <f t="shared" si="32"/>
        <v>2.4849999999999999</v>
      </c>
      <c r="X261" s="131">
        <f t="shared" si="33"/>
        <v>2.7334999999999998</v>
      </c>
    </row>
    <row r="262" spans="2:24" ht="15">
      <c r="B262" s="176"/>
      <c r="C262" s="177"/>
      <c r="D262" s="170"/>
      <c r="E262" s="170"/>
      <c r="F262" s="170"/>
      <c r="G262" s="175"/>
      <c r="H262" s="237"/>
      <c r="I262" s="238"/>
      <c r="J262" s="27" t="str">
        <f t="shared" si="30"/>
        <v>0</v>
      </c>
      <c r="K262" s="28">
        <f t="shared" si="31"/>
        <v>0</v>
      </c>
      <c r="R262" s="128">
        <v>305</v>
      </c>
      <c r="S262" s="129">
        <v>0.75</v>
      </c>
      <c r="T262" s="130">
        <v>0.83</v>
      </c>
      <c r="V262" s="128">
        <v>305</v>
      </c>
      <c r="W262" s="131">
        <f t="shared" si="32"/>
        <v>2.6624999999999996</v>
      </c>
      <c r="X262" s="131">
        <f t="shared" si="33"/>
        <v>2.9464999999999999</v>
      </c>
    </row>
    <row r="263" spans="2:24" ht="15">
      <c r="B263" s="176"/>
      <c r="C263" s="177"/>
      <c r="D263" s="170"/>
      <c r="E263" s="170"/>
      <c r="F263" s="170"/>
      <c r="G263" s="175"/>
      <c r="H263" s="237"/>
      <c r="I263" s="238"/>
      <c r="J263" s="27" t="str">
        <f t="shared" si="30"/>
        <v>0</v>
      </c>
      <c r="K263" s="28">
        <f t="shared" si="31"/>
        <v>0</v>
      </c>
      <c r="R263" s="128">
        <v>320</v>
      </c>
      <c r="S263" s="129">
        <v>0.78</v>
      </c>
      <c r="T263" s="130">
        <v>0.86</v>
      </c>
      <c r="V263" s="128">
        <v>320</v>
      </c>
      <c r="W263" s="131">
        <f t="shared" si="32"/>
        <v>2.7690000000000001</v>
      </c>
      <c r="X263" s="131">
        <f t="shared" si="33"/>
        <v>3.0529999999999999</v>
      </c>
    </row>
    <row r="264" spans="2:24" ht="15">
      <c r="B264" s="176"/>
      <c r="C264" s="177"/>
      <c r="D264" s="170"/>
      <c r="E264" s="170"/>
      <c r="F264" s="170"/>
      <c r="G264" s="175"/>
      <c r="H264" s="237"/>
      <c r="I264" s="238"/>
      <c r="J264" s="27" t="str">
        <f t="shared" si="30"/>
        <v>0</v>
      </c>
      <c r="K264" s="28">
        <f t="shared" si="31"/>
        <v>0</v>
      </c>
      <c r="R264" s="128">
        <v>350</v>
      </c>
      <c r="S264" s="129">
        <v>0.86</v>
      </c>
      <c r="T264" s="130">
        <v>0.95</v>
      </c>
      <c r="V264" s="128">
        <v>350</v>
      </c>
      <c r="W264" s="131">
        <f t="shared" si="32"/>
        <v>3.0529999999999999</v>
      </c>
      <c r="X264" s="131">
        <f t="shared" si="33"/>
        <v>3.3724999999999996</v>
      </c>
    </row>
    <row r="265" spans="2:24" ht="15">
      <c r="B265" s="176"/>
      <c r="C265" s="177"/>
      <c r="D265" s="170"/>
      <c r="E265" s="170"/>
      <c r="F265" s="170"/>
      <c r="G265" s="175"/>
      <c r="H265" s="237"/>
      <c r="I265" s="238"/>
      <c r="J265" s="27" t="str">
        <f t="shared" si="30"/>
        <v>0</v>
      </c>
      <c r="K265" s="28">
        <f t="shared" si="31"/>
        <v>0</v>
      </c>
      <c r="R265" s="128">
        <v>375</v>
      </c>
      <c r="S265" s="129">
        <v>0.92</v>
      </c>
      <c r="T265" s="130">
        <v>1.01</v>
      </c>
      <c r="V265" s="128">
        <v>375</v>
      </c>
      <c r="W265" s="131">
        <f t="shared" si="32"/>
        <v>3.266</v>
      </c>
      <c r="X265" s="131">
        <f t="shared" si="33"/>
        <v>3.5854999999999997</v>
      </c>
    </row>
    <row r="266" spans="2:24" ht="15">
      <c r="B266" s="176"/>
      <c r="C266" s="177"/>
      <c r="D266" s="170"/>
      <c r="E266" s="170"/>
      <c r="F266" s="170"/>
      <c r="G266" s="175"/>
      <c r="H266" s="237"/>
      <c r="I266" s="238"/>
      <c r="J266" s="27" t="str">
        <f t="shared" si="30"/>
        <v>0</v>
      </c>
      <c r="K266" s="28">
        <f t="shared" si="31"/>
        <v>0</v>
      </c>
      <c r="R266" s="128">
        <v>400</v>
      </c>
      <c r="S266" s="129">
        <v>0.98</v>
      </c>
      <c r="T266" s="130">
        <v>1.08</v>
      </c>
      <c r="V266" s="128">
        <v>400</v>
      </c>
      <c r="W266" s="131">
        <f t="shared" si="32"/>
        <v>3.4789999999999996</v>
      </c>
      <c r="X266" s="131">
        <f t="shared" si="33"/>
        <v>3.8340000000000001</v>
      </c>
    </row>
    <row r="267" spans="2:24" ht="15">
      <c r="B267" s="176"/>
      <c r="C267" s="177"/>
      <c r="D267" s="170"/>
      <c r="E267" s="170"/>
      <c r="F267" s="170"/>
      <c r="G267" s="175"/>
      <c r="H267" s="237"/>
      <c r="I267" s="238"/>
      <c r="J267" s="27" t="str">
        <f t="shared" si="30"/>
        <v>0</v>
      </c>
      <c r="K267" s="28">
        <f t="shared" si="31"/>
        <v>0</v>
      </c>
      <c r="R267" s="128">
        <v>425</v>
      </c>
      <c r="S267" s="129">
        <v>1.04</v>
      </c>
      <c r="T267" s="130">
        <v>1.1400000000000001</v>
      </c>
      <c r="V267" s="128">
        <v>425</v>
      </c>
      <c r="W267" s="131">
        <f t="shared" si="32"/>
        <v>3.6919999999999997</v>
      </c>
      <c r="X267" s="131">
        <f t="shared" si="33"/>
        <v>4.0470000000000006</v>
      </c>
    </row>
    <row r="268" spans="2:24" ht="15">
      <c r="B268" s="176"/>
      <c r="C268" s="177"/>
      <c r="D268" s="170"/>
      <c r="E268" s="170"/>
      <c r="F268" s="170"/>
      <c r="G268" s="175"/>
      <c r="H268" s="237"/>
      <c r="I268" s="238"/>
      <c r="J268" s="27" t="str">
        <f t="shared" si="30"/>
        <v>0</v>
      </c>
      <c r="K268" s="28">
        <f t="shared" si="31"/>
        <v>0</v>
      </c>
      <c r="R268" s="128">
        <v>475</v>
      </c>
      <c r="S268" s="129">
        <v>1.1599999999999999</v>
      </c>
      <c r="T268" s="130">
        <v>1.28</v>
      </c>
      <c r="V268" s="128">
        <v>475</v>
      </c>
      <c r="W268" s="131">
        <f t="shared" si="32"/>
        <v>4.1179999999999994</v>
      </c>
      <c r="X268" s="131">
        <f t="shared" si="33"/>
        <v>4.5439999999999996</v>
      </c>
    </row>
    <row r="269" spans="2:24" ht="15">
      <c r="B269" s="176"/>
      <c r="C269" s="177"/>
      <c r="D269" s="170"/>
      <c r="E269" s="170"/>
      <c r="F269" s="170"/>
      <c r="G269" s="175"/>
      <c r="H269" s="237"/>
      <c r="I269" s="238"/>
      <c r="J269" s="27" t="str">
        <f t="shared" si="30"/>
        <v>0</v>
      </c>
      <c r="K269" s="28">
        <f t="shared" si="31"/>
        <v>0</v>
      </c>
      <c r="R269" s="128">
        <v>526</v>
      </c>
      <c r="S269" s="129">
        <v>1.29</v>
      </c>
      <c r="T269" s="130">
        <v>1.42</v>
      </c>
      <c r="V269" s="128">
        <v>526</v>
      </c>
      <c r="W269" s="131">
        <f t="shared" si="32"/>
        <v>4.5794999999999995</v>
      </c>
      <c r="X269" s="131">
        <f t="shared" si="33"/>
        <v>5.0409999999999995</v>
      </c>
    </row>
    <row r="270" spans="2:24" ht="15">
      <c r="B270" s="176"/>
      <c r="C270" s="177"/>
      <c r="D270" s="170"/>
      <c r="E270" s="170"/>
      <c r="F270" s="170"/>
      <c r="G270" s="175"/>
      <c r="H270" s="237"/>
      <c r="I270" s="238"/>
      <c r="J270" s="27" t="str">
        <f t="shared" si="30"/>
        <v>0</v>
      </c>
      <c r="K270" s="28">
        <f t="shared" si="31"/>
        <v>0</v>
      </c>
      <c r="R270" s="128">
        <v>575</v>
      </c>
      <c r="S270" s="129">
        <v>1.41</v>
      </c>
      <c r="T270" s="130">
        <v>1.55</v>
      </c>
      <c r="V270" s="128">
        <v>575</v>
      </c>
      <c r="W270" s="131">
        <f t="shared" si="32"/>
        <v>5.0054999999999996</v>
      </c>
      <c r="X270" s="131">
        <f t="shared" si="33"/>
        <v>5.5024999999999995</v>
      </c>
    </row>
    <row r="271" spans="2:24" ht="15">
      <c r="B271" s="176"/>
      <c r="C271" s="177"/>
      <c r="D271" s="172"/>
      <c r="E271" s="172"/>
      <c r="F271" s="172"/>
      <c r="G271" s="175"/>
      <c r="H271" s="237"/>
      <c r="I271" s="238"/>
      <c r="J271" s="27" t="str">
        <f t="shared" si="30"/>
        <v>0</v>
      </c>
      <c r="K271" s="28">
        <f t="shared" si="31"/>
        <v>0</v>
      </c>
      <c r="R271" s="128">
        <v>625</v>
      </c>
      <c r="S271" s="129">
        <v>1.53</v>
      </c>
      <c r="T271" s="130">
        <v>1.6800000000000002</v>
      </c>
      <c r="V271" s="128">
        <v>625</v>
      </c>
      <c r="W271" s="131">
        <f t="shared" si="32"/>
        <v>5.4314999999999998</v>
      </c>
      <c r="X271" s="131">
        <f t="shared" si="33"/>
        <v>5.9640000000000004</v>
      </c>
    </row>
    <row r="272" spans="2:24">
      <c r="J272" s="21" t="s">
        <v>46</v>
      </c>
      <c r="K272" s="36">
        <f>SUM(K248:K271)</f>
        <v>0</v>
      </c>
      <c r="R272" s="126"/>
    </row>
    <row r="273" spans="2:20">
      <c r="R273" s="126"/>
    </row>
    <row r="274" spans="2:20">
      <c r="R274" s="126"/>
    </row>
    <row r="275" spans="2:20">
      <c r="R275" s="126"/>
    </row>
    <row r="276" spans="2:20">
      <c r="R276" s="126"/>
    </row>
    <row r="277" spans="2:20">
      <c r="R277" s="126"/>
    </row>
    <row r="278" spans="2:20">
      <c r="R278" s="126"/>
    </row>
    <row r="279" spans="2:20">
      <c r="D279" s="68" t="s">
        <v>89</v>
      </c>
      <c r="R279" s="126"/>
    </row>
    <row r="280" spans="2:20">
      <c r="B280" s="21" t="s">
        <v>163</v>
      </c>
      <c r="R280" s="126"/>
    </row>
    <row r="281" spans="2:20" ht="14" customHeight="1">
      <c r="B281" s="239" t="s">
        <v>158</v>
      </c>
      <c r="C281" s="239"/>
      <c r="D281" s="109" t="s">
        <v>10</v>
      </c>
      <c r="E281" s="108" t="s">
        <v>41</v>
      </c>
      <c r="F281" s="235" t="s">
        <v>42</v>
      </c>
      <c r="G281" s="236"/>
      <c r="H281" s="107" t="s">
        <v>13</v>
      </c>
      <c r="I281" s="9" t="s">
        <v>11</v>
      </c>
      <c r="J281" s="228" t="s">
        <v>167</v>
      </c>
      <c r="K281" s="229"/>
      <c r="L281" s="229"/>
      <c r="M281" s="229"/>
      <c r="N281" s="143"/>
      <c r="R281" s="140" t="s">
        <v>158</v>
      </c>
      <c r="S281" s="21" t="s">
        <v>2</v>
      </c>
      <c r="T281" s="21" t="s">
        <v>37</v>
      </c>
    </row>
    <row r="282" spans="2:20" ht="14" customHeight="1">
      <c r="B282" s="231"/>
      <c r="C282" s="232"/>
      <c r="D282" s="168"/>
      <c r="E282" s="175"/>
      <c r="F282" s="233"/>
      <c r="G282" s="234"/>
      <c r="H282" s="27" t="str">
        <f>IFERROR(VLOOKUP(B282,R282:T285,3)*(1+E282),("0"))</f>
        <v>0</v>
      </c>
      <c r="I282" s="37">
        <f>D282*H282</f>
        <v>0</v>
      </c>
      <c r="J282" s="230"/>
      <c r="K282" s="229"/>
      <c r="L282" s="229"/>
      <c r="M282" s="229"/>
      <c r="N282" s="143"/>
      <c r="R282" s="141" t="s">
        <v>159</v>
      </c>
      <c r="S282" s="127">
        <v>1.52</v>
      </c>
      <c r="T282" s="36">
        <f>S282*$X$73</f>
        <v>5.3959999999999999</v>
      </c>
    </row>
    <row r="283" spans="2:20" ht="14" customHeight="1">
      <c r="B283" s="231"/>
      <c r="C283" s="232"/>
      <c r="D283" s="168"/>
      <c r="E283" s="175"/>
      <c r="F283" s="233"/>
      <c r="G283" s="234"/>
      <c r="H283" s="27" t="str">
        <f t="shared" ref="H283:H299" si="34">IFERROR(VLOOKUP(B283,R283:T286,3)*(1+E283),("0"))</f>
        <v>0</v>
      </c>
      <c r="I283" s="37">
        <f t="shared" ref="I283:I299" si="35">D283*H283</f>
        <v>0</v>
      </c>
      <c r="J283" s="230"/>
      <c r="K283" s="229"/>
      <c r="L283" s="229"/>
      <c r="M283" s="229"/>
      <c r="N283" s="143"/>
      <c r="R283" s="141" t="s">
        <v>160</v>
      </c>
      <c r="S283" s="127">
        <v>1.64</v>
      </c>
      <c r="T283" s="36">
        <f>S283*$X$73</f>
        <v>5.8219999999999992</v>
      </c>
    </row>
    <row r="284" spans="2:20" ht="14" customHeight="1">
      <c r="B284" s="231"/>
      <c r="C284" s="232"/>
      <c r="D284" s="168"/>
      <c r="E284" s="175"/>
      <c r="F284" s="233"/>
      <c r="G284" s="234"/>
      <c r="H284" s="27" t="str">
        <f t="shared" si="34"/>
        <v>0</v>
      </c>
      <c r="I284" s="37">
        <f t="shared" si="35"/>
        <v>0</v>
      </c>
      <c r="J284" s="230"/>
      <c r="K284" s="229"/>
      <c r="L284" s="229"/>
      <c r="M284" s="229"/>
      <c r="N284" s="143"/>
      <c r="R284" s="141" t="s">
        <v>161</v>
      </c>
      <c r="S284" s="127">
        <v>1.85</v>
      </c>
      <c r="T284" s="36">
        <f>S284*$X$73</f>
        <v>6.5674999999999999</v>
      </c>
    </row>
    <row r="285" spans="2:20" ht="14" customHeight="1">
      <c r="B285" s="231"/>
      <c r="C285" s="232"/>
      <c r="D285" s="168"/>
      <c r="E285" s="175"/>
      <c r="F285" s="233"/>
      <c r="G285" s="234"/>
      <c r="H285" s="27" t="str">
        <f t="shared" si="34"/>
        <v>0</v>
      </c>
      <c r="I285" s="37">
        <f t="shared" si="35"/>
        <v>0</v>
      </c>
      <c r="J285" s="142"/>
      <c r="K285" s="143"/>
      <c r="L285" s="143"/>
      <c r="M285" s="143"/>
      <c r="N285" s="143"/>
      <c r="R285" s="141" t="s">
        <v>162</v>
      </c>
      <c r="S285" s="127">
        <v>2.11</v>
      </c>
      <c r="T285" s="36">
        <f>S285*$X$73</f>
        <v>7.490499999999999</v>
      </c>
    </row>
    <row r="286" spans="2:20" ht="14" customHeight="1">
      <c r="B286" s="231"/>
      <c r="C286" s="232"/>
      <c r="D286" s="168"/>
      <c r="E286" s="175"/>
      <c r="F286" s="233"/>
      <c r="G286" s="234"/>
      <c r="H286" s="27" t="str">
        <f t="shared" si="34"/>
        <v>0</v>
      </c>
      <c r="I286" s="37">
        <f t="shared" si="35"/>
        <v>0</v>
      </c>
      <c r="J286" s="142"/>
      <c r="K286" s="143"/>
      <c r="L286" s="143"/>
      <c r="M286" s="143"/>
      <c r="N286" s="143"/>
    </row>
    <row r="287" spans="2:20" ht="14" customHeight="1">
      <c r="B287" s="231"/>
      <c r="C287" s="232"/>
      <c r="D287" s="168"/>
      <c r="E287" s="175"/>
      <c r="F287" s="233"/>
      <c r="G287" s="234"/>
      <c r="H287" s="27" t="str">
        <f t="shared" si="34"/>
        <v>0</v>
      </c>
      <c r="I287" s="37">
        <f t="shared" si="35"/>
        <v>0</v>
      </c>
      <c r="J287" s="142"/>
      <c r="K287" s="143"/>
      <c r="L287" s="143"/>
      <c r="M287" s="143"/>
      <c r="N287" s="143"/>
    </row>
    <row r="288" spans="2:20" ht="14" customHeight="1">
      <c r="B288" s="231"/>
      <c r="C288" s="232"/>
      <c r="D288" s="168"/>
      <c r="E288" s="175"/>
      <c r="F288" s="233"/>
      <c r="G288" s="234"/>
      <c r="H288" s="27" t="str">
        <f t="shared" si="34"/>
        <v>0</v>
      </c>
      <c r="I288" s="37">
        <f t="shared" si="35"/>
        <v>0</v>
      </c>
      <c r="J288" s="142"/>
      <c r="K288" s="143"/>
      <c r="L288" s="143"/>
      <c r="M288" s="143"/>
      <c r="N288" s="143"/>
    </row>
    <row r="289" spans="2:14" ht="14" customHeight="1">
      <c r="B289" s="231"/>
      <c r="C289" s="232"/>
      <c r="D289" s="168"/>
      <c r="E289" s="175"/>
      <c r="F289" s="233"/>
      <c r="G289" s="234"/>
      <c r="H289" s="27" t="str">
        <f t="shared" si="34"/>
        <v>0</v>
      </c>
      <c r="I289" s="37">
        <f t="shared" si="35"/>
        <v>0</v>
      </c>
      <c r="J289" s="142"/>
      <c r="K289" s="143"/>
      <c r="L289" s="143"/>
      <c r="M289" s="143"/>
      <c r="N289" s="143"/>
    </row>
    <row r="290" spans="2:14">
      <c r="B290" s="231"/>
      <c r="C290" s="232"/>
      <c r="D290" s="168"/>
      <c r="E290" s="175"/>
      <c r="F290" s="233"/>
      <c r="G290" s="234"/>
      <c r="H290" s="27" t="str">
        <f t="shared" si="34"/>
        <v>0</v>
      </c>
      <c r="I290" s="37">
        <f t="shared" si="35"/>
        <v>0</v>
      </c>
    </row>
    <row r="291" spans="2:14">
      <c r="B291" s="231"/>
      <c r="C291" s="232"/>
      <c r="D291" s="168"/>
      <c r="E291" s="175"/>
      <c r="F291" s="233"/>
      <c r="G291" s="234"/>
      <c r="H291" s="27" t="str">
        <f t="shared" si="34"/>
        <v>0</v>
      </c>
      <c r="I291" s="37">
        <f t="shared" si="35"/>
        <v>0</v>
      </c>
    </row>
    <row r="292" spans="2:14">
      <c r="B292" s="231"/>
      <c r="C292" s="232"/>
      <c r="D292" s="168"/>
      <c r="E292" s="175"/>
      <c r="F292" s="233"/>
      <c r="G292" s="234"/>
      <c r="H292" s="27" t="str">
        <f t="shared" si="34"/>
        <v>0</v>
      </c>
      <c r="I292" s="37">
        <f t="shared" si="35"/>
        <v>0</v>
      </c>
    </row>
    <row r="293" spans="2:14">
      <c r="B293" s="231"/>
      <c r="C293" s="232"/>
      <c r="D293" s="168"/>
      <c r="E293" s="175"/>
      <c r="F293" s="233"/>
      <c r="G293" s="234"/>
      <c r="H293" s="27" t="str">
        <f t="shared" si="34"/>
        <v>0</v>
      </c>
      <c r="I293" s="37">
        <f t="shared" si="35"/>
        <v>0</v>
      </c>
    </row>
    <row r="294" spans="2:14">
      <c r="B294" s="231"/>
      <c r="C294" s="232"/>
      <c r="D294" s="168"/>
      <c r="E294" s="175"/>
      <c r="F294" s="233"/>
      <c r="G294" s="234"/>
      <c r="H294" s="27" t="str">
        <f t="shared" si="34"/>
        <v>0</v>
      </c>
      <c r="I294" s="37">
        <f t="shared" si="35"/>
        <v>0</v>
      </c>
    </row>
    <row r="295" spans="2:14">
      <c r="B295" s="231"/>
      <c r="C295" s="232"/>
      <c r="D295" s="168"/>
      <c r="E295" s="175"/>
      <c r="F295" s="233"/>
      <c r="G295" s="234"/>
      <c r="H295" s="27" t="str">
        <f t="shared" si="34"/>
        <v>0</v>
      </c>
      <c r="I295" s="37">
        <f t="shared" si="35"/>
        <v>0</v>
      </c>
    </row>
    <row r="296" spans="2:14">
      <c r="B296" s="231"/>
      <c r="C296" s="232"/>
      <c r="D296" s="168"/>
      <c r="E296" s="175"/>
      <c r="F296" s="233"/>
      <c r="G296" s="234"/>
      <c r="H296" s="27" t="str">
        <f t="shared" si="34"/>
        <v>0</v>
      </c>
      <c r="I296" s="37">
        <f t="shared" si="35"/>
        <v>0</v>
      </c>
    </row>
    <row r="297" spans="2:14">
      <c r="B297" s="231"/>
      <c r="C297" s="232"/>
      <c r="D297" s="168"/>
      <c r="E297" s="175"/>
      <c r="F297" s="233"/>
      <c r="G297" s="234"/>
      <c r="H297" s="27" t="str">
        <f t="shared" si="34"/>
        <v>0</v>
      </c>
      <c r="I297" s="37">
        <f t="shared" si="35"/>
        <v>0</v>
      </c>
    </row>
    <row r="298" spans="2:14">
      <c r="B298" s="231"/>
      <c r="C298" s="232"/>
      <c r="D298" s="168"/>
      <c r="E298" s="175"/>
      <c r="F298" s="233"/>
      <c r="G298" s="234"/>
      <c r="H298" s="27" t="str">
        <f t="shared" si="34"/>
        <v>0</v>
      </c>
      <c r="I298" s="37">
        <f t="shared" si="35"/>
        <v>0</v>
      </c>
    </row>
    <row r="299" spans="2:14">
      <c r="B299" s="231"/>
      <c r="C299" s="232"/>
      <c r="D299" s="168"/>
      <c r="E299" s="175"/>
      <c r="F299" s="233"/>
      <c r="G299" s="234"/>
      <c r="H299" s="27" t="str">
        <f t="shared" si="34"/>
        <v>0</v>
      </c>
      <c r="I299" s="37">
        <f t="shared" si="35"/>
        <v>0</v>
      </c>
    </row>
    <row r="300" spans="2:14">
      <c r="H300" s="21" t="s">
        <v>12</v>
      </c>
      <c r="I300" s="36">
        <f>SUM(I282:I299)</f>
        <v>0</v>
      </c>
    </row>
    <row r="320" spans="6:6">
      <c r="F320" s="68" t="s">
        <v>89</v>
      </c>
    </row>
    <row r="321" spans="2:32">
      <c r="B321" s="259" t="s">
        <v>79</v>
      </c>
      <c r="C321" s="259"/>
      <c r="D321" s="259"/>
      <c r="E321" s="259"/>
    </row>
    <row r="322" spans="2:32" ht="15">
      <c r="B322" s="259"/>
      <c r="C322" s="259"/>
      <c r="D322" s="259"/>
      <c r="E322" s="259"/>
      <c r="R322" s="16" t="s">
        <v>70</v>
      </c>
      <c r="S322" s="272" t="s">
        <v>49</v>
      </c>
      <c r="T322" s="272"/>
      <c r="U322" s="272"/>
      <c r="V322" s="272"/>
      <c r="W322" s="272"/>
      <c r="X322" s="16"/>
      <c r="Y322" s="16"/>
      <c r="Z322" s="16"/>
      <c r="AA322" s="20" t="s">
        <v>50</v>
      </c>
      <c r="AB322" s="20"/>
      <c r="AC322" s="20"/>
      <c r="AD322" s="20"/>
      <c r="AE322" s="20"/>
      <c r="AF322" s="16"/>
    </row>
    <row r="323" spans="2:32" ht="15">
      <c r="E323" s="248" t="s">
        <v>72</v>
      </c>
      <c r="F323" s="248"/>
      <c r="R323" s="266" t="s">
        <v>47</v>
      </c>
      <c r="S323" s="268" t="s">
        <v>68</v>
      </c>
      <c r="T323" s="269"/>
      <c r="U323" s="269"/>
      <c r="V323" s="269"/>
      <c r="W323" s="269"/>
      <c r="X323" s="270"/>
      <c r="Y323" s="16"/>
      <c r="Z323" s="266" t="s">
        <v>47</v>
      </c>
      <c r="AA323" s="268" t="s">
        <v>68</v>
      </c>
      <c r="AB323" s="269"/>
      <c r="AC323" s="269"/>
      <c r="AD323" s="269"/>
      <c r="AE323" s="269"/>
      <c r="AF323" s="270"/>
    </row>
    <row r="324" spans="2:32" ht="15">
      <c r="B324" s="21" t="s">
        <v>75</v>
      </c>
      <c r="E324" s="248"/>
      <c r="F324" s="248"/>
      <c r="G324" s="26"/>
      <c r="H324" s="26"/>
      <c r="I324" s="26"/>
      <c r="J324" s="26"/>
      <c r="R324" s="267"/>
      <c r="S324" s="50">
        <v>6</v>
      </c>
      <c r="T324" s="15">
        <v>10</v>
      </c>
      <c r="U324" s="15">
        <v>13</v>
      </c>
      <c r="V324" s="15">
        <v>19</v>
      </c>
      <c r="W324" s="15">
        <v>25</v>
      </c>
      <c r="X324" s="15">
        <v>32</v>
      </c>
      <c r="Y324" s="16"/>
      <c r="Z324" s="267"/>
      <c r="AA324" s="50">
        <v>6</v>
      </c>
      <c r="AB324" s="15">
        <v>10</v>
      </c>
      <c r="AC324" s="15">
        <v>13</v>
      </c>
      <c r="AD324" s="15">
        <v>19</v>
      </c>
      <c r="AE324" s="15">
        <v>25</v>
      </c>
      <c r="AF324" s="15">
        <v>32</v>
      </c>
    </row>
    <row r="325" spans="2:32" ht="28">
      <c r="B325" s="6" t="s">
        <v>77</v>
      </c>
      <c r="C325" s="7" t="s">
        <v>38</v>
      </c>
      <c r="D325" s="8" t="s">
        <v>39</v>
      </c>
      <c r="E325" s="7" t="s">
        <v>73</v>
      </c>
      <c r="F325" s="7" t="s">
        <v>74</v>
      </c>
      <c r="G325" s="19" t="s">
        <v>41</v>
      </c>
      <c r="H325" s="235" t="s">
        <v>42</v>
      </c>
      <c r="I325" s="236"/>
      <c r="J325" s="8" t="s">
        <v>13</v>
      </c>
      <c r="K325" s="9" t="s">
        <v>11</v>
      </c>
      <c r="R325" s="11" t="s">
        <v>3</v>
      </c>
      <c r="S325" s="13">
        <v>0.42</v>
      </c>
      <c r="T325" s="14">
        <v>0.42</v>
      </c>
      <c r="U325" s="14">
        <v>0.42</v>
      </c>
      <c r="V325" s="15">
        <v>0.55000000000000004</v>
      </c>
      <c r="W325" s="15">
        <v>0.55000000000000004</v>
      </c>
      <c r="X325" s="14">
        <v>0.55000000000000004</v>
      </c>
      <c r="Y325" s="16"/>
      <c r="Z325" s="11" t="s">
        <v>3</v>
      </c>
      <c r="AA325" s="51">
        <f t="shared" ref="AA325:AA337" si="36">S325*$X$73</f>
        <v>1.4909999999999999</v>
      </c>
      <c r="AB325" s="51">
        <f t="shared" ref="AB325:AB337" si="37">T325*$X$73</f>
        <v>1.4909999999999999</v>
      </c>
      <c r="AC325" s="51">
        <f t="shared" ref="AC325:AC337" si="38">U325*$X$73</f>
        <v>1.4909999999999999</v>
      </c>
      <c r="AD325" s="51">
        <f t="shared" ref="AD325:AD337" si="39">V325*$X$73</f>
        <v>1.9525000000000001</v>
      </c>
      <c r="AE325" s="51">
        <f t="shared" ref="AE325:AE337" si="40">W325*$X$73</f>
        <v>1.9525000000000001</v>
      </c>
      <c r="AF325" s="51">
        <f t="shared" ref="AF325:AF337" si="41">X325*$X$73</f>
        <v>1.9525000000000001</v>
      </c>
    </row>
    <row r="326" spans="2:32" ht="15">
      <c r="B326" s="167"/>
      <c r="C326" s="167"/>
      <c r="D326" s="168"/>
      <c r="E326" s="168"/>
      <c r="F326" s="168"/>
      <c r="G326" s="175"/>
      <c r="H326" s="233"/>
      <c r="I326" s="234"/>
      <c r="J326" s="27" t="str">
        <f t="shared" ref="J326:J349" si="42">IFERROR(INDEX($AA$325:$AF$337,MATCH(B326,$Z$325:$Z$337,0),MATCH(C326,$AA$324:$AF$324,0))*(1+G326),("0"))</f>
        <v>0</v>
      </c>
      <c r="K326" s="28">
        <f t="shared" ref="K326:K349" si="43">(D326*J326)+(E326*2*J326)+(F326*0.75*J326)</f>
        <v>0</v>
      </c>
      <c r="R326" s="11" t="s">
        <v>4</v>
      </c>
      <c r="S326" s="13">
        <v>0.42</v>
      </c>
      <c r="T326" s="14">
        <v>0.42</v>
      </c>
      <c r="U326" s="14">
        <v>0.42</v>
      </c>
      <c r="V326" s="15">
        <v>0.55000000000000004</v>
      </c>
      <c r="W326" s="15">
        <v>0.55000000000000004</v>
      </c>
      <c r="X326" s="14">
        <v>0.59</v>
      </c>
      <c r="Y326" s="16"/>
      <c r="Z326" s="11" t="s">
        <v>4</v>
      </c>
      <c r="AA326" s="51">
        <f t="shared" si="36"/>
        <v>1.4909999999999999</v>
      </c>
      <c r="AB326" s="51">
        <f t="shared" si="37"/>
        <v>1.4909999999999999</v>
      </c>
      <c r="AC326" s="51">
        <f t="shared" si="38"/>
        <v>1.4909999999999999</v>
      </c>
      <c r="AD326" s="51">
        <f t="shared" si="39"/>
        <v>1.9525000000000001</v>
      </c>
      <c r="AE326" s="51">
        <f t="shared" si="40"/>
        <v>1.9525000000000001</v>
      </c>
      <c r="AF326" s="51">
        <f t="shared" si="41"/>
        <v>2.0944999999999996</v>
      </c>
    </row>
    <row r="327" spans="2:32" ht="15">
      <c r="B327" s="224"/>
      <c r="C327" s="224"/>
      <c r="D327" s="168"/>
      <c r="E327" s="168"/>
      <c r="F327" s="168"/>
      <c r="G327" s="175"/>
      <c r="H327" s="245"/>
      <c r="I327" s="234"/>
      <c r="J327" s="27" t="str">
        <f t="shared" si="42"/>
        <v>0</v>
      </c>
      <c r="K327" s="28">
        <f t="shared" si="43"/>
        <v>0</v>
      </c>
      <c r="R327" s="11" t="s">
        <v>5</v>
      </c>
      <c r="S327" s="13">
        <v>0.42</v>
      </c>
      <c r="T327" s="14">
        <v>0.42</v>
      </c>
      <c r="U327" s="14">
        <v>0.44</v>
      </c>
      <c r="V327" s="15">
        <v>0.56000000000000005</v>
      </c>
      <c r="W327" s="15">
        <v>0.59</v>
      </c>
      <c r="X327" s="14">
        <v>0.66</v>
      </c>
      <c r="Y327" s="16"/>
      <c r="Z327" s="11" t="s">
        <v>5</v>
      </c>
      <c r="AA327" s="51">
        <f t="shared" si="36"/>
        <v>1.4909999999999999</v>
      </c>
      <c r="AB327" s="51">
        <f t="shared" si="37"/>
        <v>1.4909999999999999</v>
      </c>
      <c r="AC327" s="51">
        <f t="shared" si="38"/>
        <v>1.5619999999999998</v>
      </c>
      <c r="AD327" s="51">
        <f t="shared" si="39"/>
        <v>1.988</v>
      </c>
      <c r="AE327" s="51">
        <f t="shared" si="40"/>
        <v>2.0944999999999996</v>
      </c>
      <c r="AF327" s="51">
        <f t="shared" si="41"/>
        <v>2.343</v>
      </c>
    </row>
    <row r="328" spans="2:32" ht="15">
      <c r="B328" s="224"/>
      <c r="C328" s="224"/>
      <c r="D328" s="168"/>
      <c r="E328" s="168"/>
      <c r="F328" s="168"/>
      <c r="G328" s="175"/>
      <c r="H328" s="233"/>
      <c r="I328" s="234"/>
      <c r="J328" s="27" t="str">
        <f t="shared" si="42"/>
        <v>0</v>
      </c>
      <c r="K328" s="28">
        <f t="shared" si="43"/>
        <v>0</v>
      </c>
      <c r="R328" s="11" t="s">
        <v>6</v>
      </c>
      <c r="S328" s="13">
        <v>0.51</v>
      </c>
      <c r="T328" s="14">
        <v>0.54</v>
      </c>
      <c r="U328" s="14">
        <v>0.56999999999999995</v>
      </c>
      <c r="V328" s="15">
        <v>0.69</v>
      </c>
      <c r="W328" s="15">
        <v>0.75</v>
      </c>
      <c r="X328" s="14">
        <v>0.82</v>
      </c>
      <c r="Y328" s="16"/>
      <c r="Z328" s="11" t="s">
        <v>6</v>
      </c>
      <c r="AA328" s="51">
        <f t="shared" si="36"/>
        <v>1.8105</v>
      </c>
      <c r="AB328" s="51">
        <f t="shared" si="37"/>
        <v>1.917</v>
      </c>
      <c r="AC328" s="51">
        <f t="shared" si="38"/>
        <v>2.0234999999999999</v>
      </c>
      <c r="AD328" s="51">
        <f t="shared" si="39"/>
        <v>2.4494999999999996</v>
      </c>
      <c r="AE328" s="51">
        <f t="shared" si="40"/>
        <v>2.6624999999999996</v>
      </c>
      <c r="AF328" s="51">
        <f t="shared" si="41"/>
        <v>2.9109999999999996</v>
      </c>
    </row>
    <row r="329" spans="2:32" ht="15">
      <c r="B329" s="224"/>
      <c r="C329" s="224"/>
      <c r="D329" s="168"/>
      <c r="E329" s="168"/>
      <c r="F329" s="168"/>
      <c r="G329" s="175"/>
      <c r="H329" s="245"/>
      <c r="I329" s="234"/>
      <c r="J329" s="27" t="str">
        <f t="shared" si="42"/>
        <v>0</v>
      </c>
      <c r="K329" s="28">
        <f t="shared" si="43"/>
        <v>0</v>
      </c>
      <c r="R329" s="11" t="s">
        <v>7</v>
      </c>
      <c r="S329" s="13">
        <v>0.69</v>
      </c>
      <c r="T329" s="14">
        <v>0.72</v>
      </c>
      <c r="U329" s="14">
        <v>0.75</v>
      </c>
      <c r="V329" s="15">
        <v>0.87</v>
      </c>
      <c r="W329" s="15">
        <v>0.93</v>
      </c>
      <c r="X329" s="14">
        <v>1</v>
      </c>
      <c r="Y329" s="16"/>
      <c r="Z329" s="11" t="s">
        <v>7</v>
      </c>
      <c r="AA329" s="51">
        <f t="shared" si="36"/>
        <v>2.4494999999999996</v>
      </c>
      <c r="AB329" s="51">
        <f t="shared" si="37"/>
        <v>2.5559999999999996</v>
      </c>
      <c r="AC329" s="51">
        <f t="shared" si="38"/>
        <v>2.6624999999999996</v>
      </c>
      <c r="AD329" s="51">
        <f t="shared" si="39"/>
        <v>3.0884999999999998</v>
      </c>
      <c r="AE329" s="51">
        <f t="shared" si="40"/>
        <v>3.3014999999999999</v>
      </c>
      <c r="AF329" s="51">
        <f t="shared" si="41"/>
        <v>3.55</v>
      </c>
    </row>
    <row r="330" spans="2:32" ht="15">
      <c r="B330" s="224"/>
      <c r="C330" s="224"/>
      <c r="D330" s="168"/>
      <c r="E330" s="168"/>
      <c r="F330" s="168"/>
      <c r="G330" s="175"/>
      <c r="H330" s="245"/>
      <c r="I330" s="234"/>
      <c r="J330" s="27" t="str">
        <f t="shared" si="42"/>
        <v>0</v>
      </c>
      <c r="K330" s="28">
        <f t="shared" si="43"/>
        <v>0</v>
      </c>
      <c r="R330" s="11" t="s">
        <v>8</v>
      </c>
      <c r="S330" s="13">
        <v>0.8</v>
      </c>
      <c r="T330" s="14">
        <v>0.83</v>
      </c>
      <c r="U330" s="14">
        <v>0.56000000000000005</v>
      </c>
      <c r="V330" s="15">
        <v>1</v>
      </c>
      <c r="W330" s="15">
        <v>1.06</v>
      </c>
      <c r="X330" s="14">
        <v>1.1299999999999999</v>
      </c>
      <c r="Y330" s="16"/>
      <c r="Z330" s="11" t="s">
        <v>8</v>
      </c>
      <c r="AA330" s="51">
        <f t="shared" si="36"/>
        <v>2.84</v>
      </c>
      <c r="AB330" s="51">
        <f t="shared" si="37"/>
        <v>2.9464999999999999</v>
      </c>
      <c r="AC330" s="51">
        <f t="shared" si="38"/>
        <v>1.988</v>
      </c>
      <c r="AD330" s="51">
        <f t="shared" si="39"/>
        <v>3.55</v>
      </c>
      <c r="AE330" s="51">
        <f t="shared" si="40"/>
        <v>3.7629999999999999</v>
      </c>
      <c r="AF330" s="51">
        <f t="shared" si="41"/>
        <v>4.0114999999999998</v>
      </c>
    </row>
    <row r="331" spans="2:32" ht="15">
      <c r="B331" s="224"/>
      <c r="C331" s="224"/>
      <c r="D331" s="168"/>
      <c r="E331" s="168"/>
      <c r="F331" s="168"/>
      <c r="G331" s="175"/>
      <c r="H331" s="245"/>
      <c r="I331" s="234"/>
      <c r="J331" s="27" t="str">
        <f t="shared" si="42"/>
        <v>0</v>
      </c>
      <c r="K331" s="28">
        <f t="shared" si="43"/>
        <v>0</v>
      </c>
      <c r="R331" s="11" t="s">
        <v>9</v>
      </c>
      <c r="S331" s="13">
        <v>1.02</v>
      </c>
      <c r="T331" s="14">
        <v>1.05</v>
      </c>
      <c r="U331" s="14">
        <v>1.08</v>
      </c>
      <c r="V331" s="15">
        <v>1.24</v>
      </c>
      <c r="W331" s="15">
        <v>1.3</v>
      </c>
      <c r="X331" s="14">
        <v>1.37</v>
      </c>
      <c r="Y331" s="16"/>
      <c r="Z331" s="11" t="s">
        <v>9</v>
      </c>
      <c r="AA331" s="51">
        <f t="shared" si="36"/>
        <v>3.621</v>
      </c>
      <c r="AB331" s="51">
        <f t="shared" si="37"/>
        <v>3.7275</v>
      </c>
      <c r="AC331" s="51">
        <f t="shared" si="38"/>
        <v>3.8340000000000001</v>
      </c>
      <c r="AD331" s="51">
        <f t="shared" si="39"/>
        <v>4.4020000000000001</v>
      </c>
      <c r="AE331" s="51">
        <f t="shared" si="40"/>
        <v>4.6150000000000002</v>
      </c>
      <c r="AF331" s="51">
        <f t="shared" si="41"/>
        <v>4.8635000000000002</v>
      </c>
    </row>
    <row r="332" spans="2:32" ht="15">
      <c r="B332" s="224"/>
      <c r="C332" s="224"/>
      <c r="D332" s="168"/>
      <c r="E332" s="168"/>
      <c r="F332" s="168"/>
      <c r="G332" s="175"/>
      <c r="H332" s="245"/>
      <c r="I332" s="234"/>
      <c r="J332" s="27" t="str">
        <f t="shared" si="42"/>
        <v>0</v>
      </c>
      <c r="K332" s="28">
        <f t="shared" si="43"/>
        <v>0</v>
      </c>
      <c r="R332" s="11">
        <v>245</v>
      </c>
      <c r="S332" s="13">
        <v>1.18</v>
      </c>
      <c r="T332" s="14">
        <v>1.21</v>
      </c>
      <c r="U332" s="14">
        <v>1.24</v>
      </c>
      <c r="V332" s="15">
        <v>1.41</v>
      </c>
      <c r="W332" s="15">
        <v>1.47</v>
      </c>
      <c r="X332" s="14">
        <v>1.54</v>
      </c>
      <c r="Y332" s="16"/>
      <c r="Z332" s="11">
        <v>245</v>
      </c>
      <c r="AA332" s="51">
        <f t="shared" si="36"/>
        <v>4.1889999999999992</v>
      </c>
      <c r="AB332" s="51">
        <f t="shared" si="37"/>
        <v>4.2954999999999997</v>
      </c>
      <c r="AC332" s="51">
        <f t="shared" si="38"/>
        <v>4.4020000000000001</v>
      </c>
      <c r="AD332" s="51">
        <f t="shared" si="39"/>
        <v>5.0054999999999996</v>
      </c>
      <c r="AE332" s="51">
        <f t="shared" si="40"/>
        <v>5.2184999999999997</v>
      </c>
      <c r="AF332" s="51">
        <f t="shared" si="41"/>
        <v>5.4669999999999996</v>
      </c>
    </row>
    <row r="333" spans="2:32" ht="15">
      <c r="B333" s="224"/>
      <c r="C333" s="224"/>
      <c r="D333" s="168"/>
      <c r="E333" s="168"/>
      <c r="F333" s="168"/>
      <c r="G333" s="175"/>
      <c r="H333" s="245"/>
      <c r="I333" s="234"/>
      <c r="J333" s="27" t="str">
        <f t="shared" si="42"/>
        <v>0</v>
      </c>
      <c r="K333" s="28">
        <f t="shared" si="43"/>
        <v>0</v>
      </c>
      <c r="R333" s="11">
        <v>273</v>
      </c>
      <c r="S333" s="13">
        <v>1.31</v>
      </c>
      <c r="T333" s="14">
        <v>1.34</v>
      </c>
      <c r="U333" s="14">
        <v>1.37</v>
      </c>
      <c r="V333" s="15">
        <v>1.55</v>
      </c>
      <c r="W333" s="15">
        <v>1.61</v>
      </c>
      <c r="X333" s="14">
        <v>1.68</v>
      </c>
      <c r="Y333" s="16"/>
      <c r="Z333" s="11">
        <v>273</v>
      </c>
      <c r="AA333" s="51">
        <f t="shared" si="36"/>
        <v>4.6505000000000001</v>
      </c>
      <c r="AB333" s="51">
        <f t="shared" si="37"/>
        <v>4.7569999999999997</v>
      </c>
      <c r="AC333" s="51">
        <f t="shared" si="38"/>
        <v>4.8635000000000002</v>
      </c>
      <c r="AD333" s="51">
        <f t="shared" si="39"/>
        <v>5.5024999999999995</v>
      </c>
      <c r="AE333" s="51">
        <f t="shared" si="40"/>
        <v>5.7155000000000005</v>
      </c>
      <c r="AF333" s="51">
        <f t="shared" si="41"/>
        <v>5.9639999999999995</v>
      </c>
    </row>
    <row r="334" spans="2:32" ht="15">
      <c r="B334" s="224"/>
      <c r="C334" s="224"/>
      <c r="D334" s="168"/>
      <c r="E334" s="168"/>
      <c r="F334" s="168"/>
      <c r="G334" s="175"/>
      <c r="H334" s="245"/>
      <c r="I334" s="234"/>
      <c r="J334" s="27" t="str">
        <f t="shared" si="42"/>
        <v>0</v>
      </c>
      <c r="K334" s="28">
        <f t="shared" si="43"/>
        <v>0</v>
      </c>
      <c r="R334" s="11">
        <v>324</v>
      </c>
      <c r="S334" s="13">
        <v>1.55</v>
      </c>
      <c r="T334" s="14">
        <v>1.58</v>
      </c>
      <c r="U334" s="14">
        <v>1.61</v>
      </c>
      <c r="V334" s="15">
        <v>1.81</v>
      </c>
      <c r="W334" s="15">
        <v>1.87</v>
      </c>
      <c r="X334" s="14">
        <v>1.94</v>
      </c>
      <c r="Y334" s="16"/>
      <c r="Z334" s="11">
        <v>324</v>
      </c>
      <c r="AA334" s="51">
        <f t="shared" si="36"/>
        <v>5.5024999999999995</v>
      </c>
      <c r="AB334" s="51">
        <f t="shared" si="37"/>
        <v>5.609</v>
      </c>
      <c r="AC334" s="51">
        <f t="shared" si="38"/>
        <v>5.7155000000000005</v>
      </c>
      <c r="AD334" s="51">
        <f t="shared" si="39"/>
        <v>6.4254999999999995</v>
      </c>
      <c r="AE334" s="51">
        <f t="shared" si="40"/>
        <v>6.6384999999999996</v>
      </c>
      <c r="AF334" s="51">
        <f t="shared" si="41"/>
        <v>6.8869999999999996</v>
      </c>
    </row>
    <row r="335" spans="2:32" ht="15">
      <c r="B335" s="224"/>
      <c r="C335" s="224"/>
      <c r="D335" s="168"/>
      <c r="E335" s="168"/>
      <c r="F335" s="168"/>
      <c r="G335" s="175"/>
      <c r="H335" s="245"/>
      <c r="I335" s="234"/>
      <c r="J335" s="27" t="str">
        <f t="shared" si="42"/>
        <v>0</v>
      </c>
      <c r="K335" s="28">
        <f t="shared" si="43"/>
        <v>0</v>
      </c>
      <c r="R335" s="11">
        <v>365</v>
      </c>
      <c r="S335" s="13">
        <v>1.69</v>
      </c>
      <c r="T335" s="14">
        <v>1.72</v>
      </c>
      <c r="U335" s="14">
        <v>1.75</v>
      </c>
      <c r="V335" s="15">
        <v>1.97</v>
      </c>
      <c r="W335" s="15">
        <v>2.0299999999999998</v>
      </c>
      <c r="X335" s="14">
        <v>2.1</v>
      </c>
      <c r="Y335" s="16"/>
      <c r="Z335" s="11">
        <v>365</v>
      </c>
      <c r="AA335" s="51">
        <f t="shared" si="36"/>
        <v>5.9994999999999994</v>
      </c>
      <c r="AB335" s="51">
        <f t="shared" si="37"/>
        <v>6.1059999999999999</v>
      </c>
      <c r="AC335" s="51">
        <f t="shared" si="38"/>
        <v>6.2124999999999995</v>
      </c>
      <c r="AD335" s="51">
        <f t="shared" si="39"/>
        <v>6.9934999999999992</v>
      </c>
      <c r="AE335" s="51">
        <f t="shared" si="40"/>
        <v>7.2064999999999992</v>
      </c>
      <c r="AF335" s="51">
        <f t="shared" si="41"/>
        <v>7.4550000000000001</v>
      </c>
    </row>
    <row r="336" spans="2:32" ht="15">
      <c r="B336" s="224"/>
      <c r="C336" s="224"/>
      <c r="D336" s="168"/>
      <c r="E336" s="168"/>
      <c r="F336" s="168"/>
      <c r="G336" s="175"/>
      <c r="H336" s="245"/>
      <c r="I336" s="234"/>
      <c r="J336" s="27" t="str">
        <f t="shared" si="42"/>
        <v>0</v>
      </c>
      <c r="K336" s="28">
        <f t="shared" si="43"/>
        <v>0</v>
      </c>
      <c r="R336" s="11">
        <v>406</v>
      </c>
      <c r="S336" s="13">
        <v>1.92</v>
      </c>
      <c r="T336" s="14">
        <v>1.95</v>
      </c>
      <c r="U336" s="14">
        <v>1.98</v>
      </c>
      <c r="V336" s="15">
        <v>2.2200000000000002</v>
      </c>
      <c r="W336" s="15">
        <v>2.2799999999999998</v>
      </c>
      <c r="X336" s="14">
        <v>2.35</v>
      </c>
      <c r="Y336" s="16"/>
      <c r="Z336" s="11">
        <v>406</v>
      </c>
      <c r="AA336" s="51">
        <f t="shared" si="36"/>
        <v>6.8159999999999998</v>
      </c>
      <c r="AB336" s="51">
        <f t="shared" si="37"/>
        <v>6.9224999999999994</v>
      </c>
      <c r="AC336" s="51">
        <f t="shared" si="38"/>
        <v>7.0289999999999999</v>
      </c>
      <c r="AD336" s="51">
        <f t="shared" si="39"/>
        <v>7.8810000000000002</v>
      </c>
      <c r="AE336" s="51">
        <f t="shared" si="40"/>
        <v>8.0939999999999994</v>
      </c>
      <c r="AF336" s="51">
        <f t="shared" si="41"/>
        <v>8.3424999999999994</v>
      </c>
    </row>
    <row r="337" spans="2:32" ht="15">
      <c r="B337" s="224"/>
      <c r="C337" s="224"/>
      <c r="D337" s="168"/>
      <c r="E337" s="168"/>
      <c r="F337" s="168"/>
      <c r="G337" s="175"/>
      <c r="H337" s="233"/>
      <c r="I337" s="234"/>
      <c r="J337" s="27" t="str">
        <f t="shared" si="42"/>
        <v>0</v>
      </c>
      <c r="K337" s="28">
        <f t="shared" si="43"/>
        <v>0</v>
      </c>
      <c r="R337" s="12">
        <v>508</v>
      </c>
      <c r="S337" s="13">
        <v>2.39</v>
      </c>
      <c r="T337" s="14">
        <v>2.42</v>
      </c>
      <c r="U337" s="14">
        <v>2.4500000000000002</v>
      </c>
      <c r="V337" s="15">
        <v>2.73</v>
      </c>
      <c r="W337" s="15">
        <v>2.79</v>
      </c>
      <c r="X337" s="52">
        <v>2.86</v>
      </c>
      <c r="Y337" s="16"/>
      <c r="Z337" s="12">
        <v>508</v>
      </c>
      <c r="AA337" s="51">
        <f t="shared" si="36"/>
        <v>8.4845000000000006</v>
      </c>
      <c r="AB337" s="51">
        <f t="shared" si="37"/>
        <v>8.5909999999999993</v>
      </c>
      <c r="AC337" s="51">
        <f t="shared" si="38"/>
        <v>8.6974999999999998</v>
      </c>
      <c r="AD337" s="51">
        <f t="shared" si="39"/>
        <v>9.6914999999999996</v>
      </c>
      <c r="AE337" s="51">
        <f t="shared" si="40"/>
        <v>9.9044999999999987</v>
      </c>
      <c r="AF337" s="51">
        <f t="shared" si="41"/>
        <v>10.152999999999999</v>
      </c>
    </row>
    <row r="338" spans="2:32" ht="15">
      <c r="B338" s="224"/>
      <c r="C338" s="224"/>
      <c r="D338" s="168"/>
      <c r="E338" s="168"/>
      <c r="F338" s="168"/>
      <c r="G338" s="175"/>
      <c r="H338" s="233"/>
      <c r="I338" s="234"/>
      <c r="J338" s="27" t="str">
        <f t="shared" si="42"/>
        <v>0</v>
      </c>
      <c r="K338" s="28">
        <f t="shared" si="43"/>
        <v>0</v>
      </c>
      <c r="R338" s="61" t="s">
        <v>69</v>
      </c>
      <c r="S338" s="57" t="s">
        <v>78</v>
      </c>
      <c r="T338" s="59">
        <v>9</v>
      </c>
      <c r="U338" s="56">
        <v>13</v>
      </c>
      <c r="V338" s="56">
        <v>19</v>
      </c>
      <c r="W338" s="16"/>
      <c r="X338" s="16"/>
      <c r="Y338" s="16"/>
      <c r="Z338" s="59" t="s">
        <v>69</v>
      </c>
      <c r="AA338" s="57" t="s">
        <v>78</v>
      </c>
      <c r="AB338" s="60">
        <f>T339*$X$73</f>
        <v>2.3075000000000001</v>
      </c>
      <c r="AC338" s="16"/>
      <c r="AD338" s="16"/>
      <c r="AE338" s="16"/>
      <c r="AF338" s="16"/>
    </row>
    <row r="339" spans="2:32" ht="15">
      <c r="B339" s="224"/>
      <c r="C339" s="224"/>
      <c r="D339" s="168"/>
      <c r="E339" s="168"/>
      <c r="F339" s="168"/>
      <c r="G339" s="175"/>
      <c r="H339" s="233"/>
      <c r="I339" s="234"/>
      <c r="J339" s="27" t="str">
        <f t="shared" si="42"/>
        <v>0</v>
      </c>
      <c r="K339" s="28">
        <f t="shared" si="43"/>
        <v>0</v>
      </c>
      <c r="R339" s="62" t="s">
        <v>69</v>
      </c>
      <c r="S339" s="58">
        <v>0.65</v>
      </c>
      <c r="T339" s="59">
        <v>0.65</v>
      </c>
      <c r="U339" s="56">
        <v>0.65</v>
      </c>
      <c r="V339" s="56">
        <v>0.85</v>
      </c>
      <c r="W339" s="16"/>
      <c r="X339" s="16"/>
      <c r="Y339" s="16"/>
      <c r="Z339" s="59" t="s">
        <v>69</v>
      </c>
      <c r="AA339" s="64">
        <v>9</v>
      </c>
      <c r="AB339" s="60">
        <f>T339*$X$73</f>
        <v>2.3075000000000001</v>
      </c>
      <c r="AE339" s="16"/>
      <c r="AF339" s="16"/>
    </row>
    <row r="340" spans="2:32" ht="15">
      <c r="B340" s="224"/>
      <c r="C340" s="224"/>
      <c r="D340" s="168"/>
      <c r="E340" s="168"/>
      <c r="F340" s="168"/>
      <c r="G340" s="175"/>
      <c r="H340" s="233"/>
      <c r="I340" s="234"/>
      <c r="J340" s="27" t="str">
        <f t="shared" si="42"/>
        <v>0</v>
      </c>
      <c r="K340" s="28">
        <f t="shared" si="43"/>
        <v>0</v>
      </c>
      <c r="R340" s="53"/>
      <c r="S340" s="55"/>
      <c r="T340" s="54"/>
      <c r="U340" s="54"/>
      <c r="V340" s="16"/>
      <c r="W340" s="16"/>
      <c r="X340" s="16"/>
      <c r="Y340" s="16"/>
      <c r="Z340" s="59" t="s">
        <v>69</v>
      </c>
      <c r="AA340" s="17">
        <v>13</v>
      </c>
      <c r="AB340" s="60">
        <f>U339*$X$73</f>
        <v>2.3075000000000001</v>
      </c>
      <c r="AC340" s="16"/>
      <c r="AD340" s="16"/>
      <c r="AE340" s="16"/>
      <c r="AF340" s="16"/>
    </row>
    <row r="341" spans="2:32" ht="15">
      <c r="B341" s="224"/>
      <c r="C341" s="224"/>
      <c r="D341" s="168"/>
      <c r="E341" s="168"/>
      <c r="F341" s="168"/>
      <c r="G341" s="175"/>
      <c r="H341" s="233"/>
      <c r="I341" s="234"/>
      <c r="J341" s="27" t="str">
        <f t="shared" si="42"/>
        <v>0</v>
      </c>
      <c r="K341" s="28">
        <f t="shared" si="43"/>
        <v>0</v>
      </c>
      <c r="Z341" s="59" t="s">
        <v>69</v>
      </c>
      <c r="AA341" s="65">
        <v>19</v>
      </c>
      <c r="AB341" s="60">
        <f>V339*$X$73</f>
        <v>3.0174999999999996</v>
      </c>
    </row>
    <row r="342" spans="2:32">
      <c r="B342" s="224"/>
      <c r="C342" s="224"/>
      <c r="D342" s="168"/>
      <c r="E342" s="168"/>
      <c r="F342" s="168"/>
      <c r="G342" s="175"/>
      <c r="H342" s="233"/>
      <c r="I342" s="234"/>
      <c r="J342" s="27" t="str">
        <f t="shared" si="42"/>
        <v>0</v>
      </c>
      <c r="K342" s="28">
        <f t="shared" si="43"/>
        <v>0</v>
      </c>
    </row>
    <row r="343" spans="2:32">
      <c r="B343" s="224"/>
      <c r="C343" s="224"/>
      <c r="D343" s="168"/>
      <c r="E343" s="168"/>
      <c r="F343" s="168"/>
      <c r="G343" s="175"/>
      <c r="H343" s="233"/>
      <c r="I343" s="234"/>
      <c r="J343" s="27" t="str">
        <f t="shared" si="42"/>
        <v>0</v>
      </c>
      <c r="K343" s="28">
        <f t="shared" si="43"/>
        <v>0</v>
      </c>
    </row>
    <row r="344" spans="2:32">
      <c r="B344" s="224"/>
      <c r="C344" s="224"/>
      <c r="D344" s="168"/>
      <c r="E344" s="168"/>
      <c r="F344" s="168"/>
      <c r="G344" s="175"/>
      <c r="H344" s="233"/>
      <c r="I344" s="234"/>
      <c r="J344" s="27" t="str">
        <f t="shared" si="42"/>
        <v>0</v>
      </c>
      <c r="K344" s="28">
        <f t="shared" si="43"/>
        <v>0</v>
      </c>
    </row>
    <row r="345" spans="2:32">
      <c r="B345" s="224"/>
      <c r="C345" s="224"/>
      <c r="D345" s="168"/>
      <c r="E345" s="168"/>
      <c r="F345" s="168"/>
      <c r="G345" s="175"/>
      <c r="H345" s="233"/>
      <c r="I345" s="234"/>
      <c r="J345" s="27" t="str">
        <f t="shared" si="42"/>
        <v>0</v>
      </c>
      <c r="K345" s="28">
        <f t="shared" si="43"/>
        <v>0</v>
      </c>
    </row>
    <row r="346" spans="2:32">
      <c r="B346" s="224"/>
      <c r="C346" s="224"/>
      <c r="D346" s="168"/>
      <c r="E346" s="168"/>
      <c r="F346" s="168"/>
      <c r="G346" s="175"/>
      <c r="H346" s="233"/>
      <c r="I346" s="234"/>
      <c r="J346" s="27" t="str">
        <f t="shared" si="42"/>
        <v>0</v>
      </c>
      <c r="K346" s="28">
        <f t="shared" si="43"/>
        <v>0</v>
      </c>
    </row>
    <row r="347" spans="2:32">
      <c r="B347" s="224"/>
      <c r="C347" s="224"/>
      <c r="D347" s="168"/>
      <c r="E347" s="168"/>
      <c r="F347" s="168"/>
      <c r="G347" s="175"/>
      <c r="H347" s="233"/>
      <c r="I347" s="234"/>
      <c r="J347" s="27" t="str">
        <f t="shared" si="42"/>
        <v>0</v>
      </c>
      <c r="K347" s="28">
        <f t="shared" si="43"/>
        <v>0</v>
      </c>
    </row>
    <row r="348" spans="2:32">
      <c r="B348" s="224"/>
      <c r="C348" s="224"/>
      <c r="D348" s="168"/>
      <c r="E348" s="168"/>
      <c r="F348" s="168"/>
      <c r="G348" s="175"/>
      <c r="H348" s="233"/>
      <c r="I348" s="234"/>
      <c r="J348" s="27" t="str">
        <f t="shared" si="42"/>
        <v>0</v>
      </c>
      <c r="K348" s="28">
        <f t="shared" si="43"/>
        <v>0</v>
      </c>
    </row>
    <row r="349" spans="2:32">
      <c r="B349" s="224"/>
      <c r="C349" s="224"/>
      <c r="D349" s="174"/>
      <c r="E349" s="174"/>
      <c r="F349" s="174"/>
      <c r="G349" s="175"/>
      <c r="H349" s="233"/>
      <c r="I349" s="234"/>
      <c r="J349" s="27" t="str">
        <f t="shared" si="42"/>
        <v>0</v>
      </c>
      <c r="K349" s="28">
        <f t="shared" si="43"/>
        <v>0</v>
      </c>
    </row>
    <row r="350" spans="2:32">
      <c r="J350" s="21" t="s">
        <v>12</v>
      </c>
      <c r="K350" s="36">
        <f>SUM(K326:K349)</f>
        <v>0</v>
      </c>
    </row>
    <row r="351" spans="2:32">
      <c r="K351" s="36"/>
    </row>
    <row r="352" spans="2:32" ht="16">
      <c r="E352" s="21" t="s">
        <v>137</v>
      </c>
      <c r="G352" s="68" t="s">
        <v>89</v>
      </c>
      <c r="R352" s="21" t="s">
        <v>138</v>
      </c>
    </row>
    <row r="353" spans="4:19" ht="28" customHeight="1">
      <c r="E353" s="6" t="s">
        <v>135</v>
      </c>
      <c r="F353" s="6" t="s">
        <v>136</v>
      </c>
      <c r="G353" s="74" t="s">
        <v>41</v>
      </c>
      <c r="H353" s="235" t="s">
        <v>42</v>
      </c>
      <c r="I353" s="236"/>
      <c r="J353" s="81" t="s">
        <v>13</v>
      </c>
      <c r="K353" s="9" t="s">
        <v>11</v>
      </c>
      <c r="R353" s="112" t="s">
        <v>2</v>
      </c>
      <c r="S353" s="112" t="s">
        <v>37</v>
      </c>
    </row>
    <row r="354" spans="4:19" ht="15">
      <c r="E354" s="106" t="s">
        <v>133</v>
      </c>
      <c r="F354" s="168"/>
      <c r="G354" s="175"/>
      <c r="H354" s="237"/>
      <c r="I354" s="238"/>
      <c r="J354" s="27">
        <f>(S354)*(1+G354)</f>
        <v>5.7155000000000005</v>
      </c>
      <c r="K354" s="28">
        <f>F354*J354</f>
        <v>0</v>
      </c>
      <c r="R354" s="112">
        <v>1.61</v>
      </c>
      <c r="S354" s="28">
        <f t="shared" ref="S354:S361" si="44">R354*$X$73</f>
        <v>5.7155000000000005</v>
      </c>
    </row>
    <row r="355" spans="4:19" ht="15">
      <c r="E355" s="106" t="s">
        <v>133</v>
      </c>
      <c r="F355" s="168"/>
      <c r="G355" s="175"/>
      <c r="H355" s="237"/>
      <c r="I355" s="238"/>
      <c r="J355" s="27">
        <f t="shared" ref="J355:J361" si="45">(S355)*(1+G355)</f>
        <v>5.7155000000000005</v>
      </c>
      <c r="K355" s="28">
        <f t="shared" ref="K355:K361" si="46">F355*J355</f>
        <v>0</v>
      </c>
      <c r="R355" s="112">
        <v>1.61</v>
      </c>
      <c r="S355" s="28">
        <f t="shared" si="44"/>
        <v>5.7155000000000005</v>
      </c>
    </row>
    <row r="356" spans="4:19" ht="15">
      <c r="E356" s="106" t="s">
        <v>133</v>
      </c>
      <c r="F356" s="168"/>
      <c r="G356" s="175"/>
      <c r="H356" s="237"/>
      <c r="I356" s="238"/>
      <c r="J356" s="27">
        <f t="shared" si="45"/>
        <v>5.7155000000000005</v>
      </c>
      <c r="K356" s="28">
        <f t="shared" si="46"/>
        <v>0</v>
      </c>
      <c r="R356" s="112">
        <v>1.61</v>
      </c>
      <c r="S356" s="28">
        <f t="shared" si="44"/>
        <v>5.7155000000000005</v>
      </c>
    </row>
    <row r="357" spans="4:19" ht="15">
      <c r="E357" s="106" t="s">
        <v>133</v>
      </c>
      <c r="F357" s="168"/>
      <c r="G357" s="175"/>
      <c r="H357" s="237"/>
      <c r="I357" s="238"/>
      <c r="J357" s="27">
        <f t="shared" si="45"/>
        <v>5.7155000000000005</v>
      </c>
      <c r="K357" s="28">
        <f t="shared" si="46"/>
        <v>0</v>
      </c>
      <c r="R357" s="112">
        <v>1.61</v>
      </c>
      <c r="S357" s="28">
        <f t="shared" si="44"/>
        <v>5.7155000000000005</v>
      </c>
    </row>
    <row r="358" spans="4:19" ht="15">
      <c r="E358" s="63" t="s">
        <v>134</v>
      </c>
      <c r="F358" s="168"/>
      <c r="G358" s="175"/>
      <c r="H358" s="237"/>
      <c r="I358" s="238"/>
      <c r="J358" s="27">
        <f t="shared" si="45"/>
        <v>6.6384999999999996</v>
      </c>
      <c r="K358" s="28">
        <f t="shared" si="46"/>
        <v>0</v>
      </c>
      <c r="R358" s="112">
        <v>1.87</v>
      </c>
      <c r="S358" s="28">
        <f t="shared" si="44"/>
        <v>6.6384999999999996</v>
      </c>
    </row>
    <row r="359" spans="4:19" ht="15">
      <c r="E359" s="63" t="s">
        <v>134</v>
      </c>
      <c r="F359" s="168"/>
      <c r="G359" s="175"/>
      <c r="H359" s="237"/>
      <c r="I359" s="238"/>
      <c r="J359" s="27">
        <f t="shared" si="45"/>
        <v>6.6384999999999996</v>
      </c>
      <c r="K359" s="28">
        <f t="shared" si="46"/>
        <v>0</v>
      </c>
      <c r="R359" s="112">
        <v>1.87</v>
      </c>
      <c r="S359" s="28">
        <f t="shared" si="44"/>
        <v>6.6384999999999996</v>
      </c>
    </row>
    <row r="360" spans="4:19" ht="15">
      <c r="E360" s="63" t="s">
        <v>134</v>
      </c>
      <c r="F360" s="168"/>
      <c r="G360" s="175"/>
      <c r="H360" s="237"/>
      <c r="I360" s="238"/>
      <c r="J360" s="27">
        <f t="shared" si="45"/>
        <v>6.6384999999999996</v>
      </c>
      <c r="K360" s="28">
        <f t="shared" si="46"/>
        <v>0</v>
      </c>
      <c r="R360" s="112">
        <v>1.87</v>
      </c>
      <c r="S360" s="28">
        <f t="shared" si="44"/>
        <v>6.6384999999999996</v>
      </c>
    </row>
    <row r="361" spans="4:19" ht="15">
      <c r="E361" s="63" t="s">
        <v>134</v>
      </c>
      <c r="F361" s="168"/>
      <c r="G361" s="175"/>
      <c r="H361" s="237"/>
      <c r="I361" s="238"/>
      <c r="J361" s="27">
        <f t="shared" si="45"/>
        <v>6.6384999999999996</v>
      </c>
      <c r="K361" s="28">
        <f t="shared" si="46"/>
        <v>0</v>
      </c>
      <c r="R361" s="112">
        <v>1.87</v>
      </c>
      <c r="S361" s="28">
        <f t="shared" si="44"/>
        <v>6.6384999999999996</v>
      </c>
    </row>
    <row r="362" spans="4:19">
      <c r="J362" s="21" t="s">
        <v>12</v>
      </c>
      <c r="K362" s="36">
        <f>SUM(K354:K361)</f>
        <v>0</v>
      </c>
    </row>
    <row r="363" spans="4:19">
      <c r="D363" s="21" t="s">
        <v>76</v>
      </c>
      <c r="G363" s="68" t="s">
        <v>89</v>
      </c>
    </row>
    <row r="364" spans="4:19" ht="28">
      <c r="D364" s="6" t="s">
        <v>77</v>
      </c>
      <c r="E364" s="7" t="s">
        <v>38</v>
      </c>
      <c r="F364" s="8" t="s">
        <v>39</v>
      </c>
      <c r="G364" s="19" t="s">
        <v>41</v>
      </c>
      <c r="H364" s="235" t="s">
        <v>42</v>
      </c>
      <c r="I364" s="236"/>
      <c r="J364" s="8" t="s">
        <v>13</v>
      </c>
      <c r="K364" s="9" t="s">
        <v>11</v>
      </c>
    </row>
    <row r="365" spans="4:19" ht="15">
      <c r="D365" s="63" t="s">
        <v>69</v>
      </c>
      <c r="E365" s="66" t="s">
        <v>71</v>
      </c>
      <c r="F365" s="168"/>
      <c r="G365" s="175"/>
      <c r="H365" s="237"/>
      <c r="I365" s="238"/>
      <c r="J365" s="27">
        <f>($AB$338)*(1+G365)</f>
        <v>2.3075000000000001</v>
      </c>
      <c r="K365" s="28">
        <f t="shared" ref="K365:K372" si="47">F365*J365</f>
        <v>0</v>
      </c>
    </row>
    <row r="366" spans="4:19" ht="15">
      <c r="D366" s="63" t="s">
        <v>69</v>
      </c>
      <c r="E366" s="66" t="s">
        <v>71</v>
      </c>
      <c r="F366" s="168"/>
      <c r="G366" s="175"/>
      <c r="H366" s="237"/>
      <c r="I366" s="238"/>
      <c r="J366" s="27">
        <f>($AB$338)*(1+G366)</f>
        <v>2.3075000000000001</v>
      </c>
      <c r="K366" s="28">
        <f t="shared" si="47"/>
        <v>0</v>
      </c>
    </row>
    <row r="367" spans="4:19" ht="15">
      <c r="D367" s="63" t="s">
        <v>69</v>
      </c>
      <c r="E367" s="66" t="s">
        <v>71</v>
      </c>
      <c r="F367" s="168"/>
      <c r="G367" s="175"/>
      <c r="H367" s="237"/>
      <c r="I367" s="238"/>
      <c r="J367" s="27">
        <f>($AB$338)*(1+G367)</f>
        <v>2.3075000000000001</v>
      </c>
      <c r="K367" s="28">
        <f t="shared" si="47"/>
        <v>0</v>
      </c>
    </row>
    <row r="368" spans="4:19" ht="15">
      <c r="D368" s="63" t="s">
        <v>69</v>
      </c>
      <c r="E368" s="66" t="s">
        <v>71</v>
      </c>
      <c r="F368" s="168"/>
      <c r="G368" s="175"/>
      <c r="H368" s="237"/>
      <c r="I368" s="238"/>
      <c r="J368" s="27">
        <f>($AB$338)*(1+G368)</f>
        <v>2.3075000000000001</v>
      </c>
      <c r="K368" s="28">
        <f t="shared" si="47"/>
        <v>0</v>
      </c>
    </row>
    <row r="369" spans="2:24" ht="15">
      <c r="D369" s="63" t="s">
        <v>69</v>
      </c>
      <c r="E369" s="10">
        <v>19</v>
      </c>
      <c r="F369" s="168"/>
      <c r="G369" s="175"/>
      <c r="H369" s="237"/>
      <c r="I369" s="238"/>
      <c r="J369" s="27">
        <f>($AB$341)*(1+G369)</f>
        <v>3.0174999999999996</v>
      </c>
      <c r="K369" s="28">
        <f t="shared" si="47"/>
        <v>0</v>
      </c>
    </row>
    <row r="370" spans="2:24" ht="15">
      <c r="D370" s="63" t="s">
        <v>69</v>
      </c>
      <c r="E370" s="10">
        <v>19</v>
      </c>
      <c r="F370" s="168"/>
      <c r="G370" s="175"/>
      <c r="H370" s="237"/>
      <c r="I370" s="238"/>
      <c r="J370" s="27">
        <f>($AB$341)*(1+G370)</f>
        <v>3.0174999999999996</v>
      </c>
      <c r="K370" s="28">
        <f t="shared" si="47"/>
        <v>0</v>
      </c>
    </row>
    <row r="371" spans="2:24" ht="15">
      <c r="D371" s="63" t="s">
        <v>69</v>
      </c>
      <c r="E371" s="10">
        <v>19</v>
      </c>
      <c r="F371" s="168"/>
      <c r="G371" s="175"/>
      <c r="H371" s="237"/>
      <c r="I371" s="238"/>
      <c r="J371" s="27">
        <f>($AB$341)*(1+G371)</f>
        <v>3.0174999999999996</v>
      </c>
      <c r="K371" s="28">
        <f t="shared" si="47"/>
        <v>0</v>
      </c>
      <c r="R371" s="21" t="s">
        <v>97</v>
      </c>
      <c r="S371" s="21" t="s">
        <v>50</v>
      </c>
    </row>
    <row r="372" spans="2:24" ht="15">
      <c r="D372" s="63" t="s">
        <v>69</v>
      </c>
      <c r="E372" s="10">
        <v>19</v>
      </c>
      <c r="F372" s="168"/>
      <c r="G372" s="175"/>
      <c r="H372" s="237"/>
      <c r="I372" s="238"/>
      <c r="J372" s="27">
        <f>($AB$341)*(1+G372)</f>
        <v>3.0174999999999996</v>
      </c>
      <c r="K372" s="28">
        <f t="shared" si="47"/>
        <v>0</v>
      </c>
      <c r="R372" s="266" t="s">
        <v>84</v>
      </c>
      <c r="S372" s="268" t="s">
        <v>68</v>
      </c>
      <c r="T372" s="269"/>
      <c r="U372" s="269"/>
      <c r="V372" s="269"/>
      <c r="W372" s="269"/>
      <c r="X372" s="270"/>
    </row>
    <row r="373" spans="2:24" ht="15">
      <c r="J373" s="21" t="s">
        <v>12</v>
      </c>
      <c r="K373" s="36">
        <f>SUM(K365:K372)</f>
        <v>0</v>
      </c>
      <c r="R373" s="267"/>
      <c r="S373" s="50">
        <v>6</v>
      </c>
      <c r="T373" s="15">
        <v>10</v>
      </c>
      <c r="U373" s="15">
        <v>13</v>
      </c>
      <c r="V373" s="15">
        <v>19</v>
      </c>
      <c r="W373" s="15">
        <v>25</v>
      </c>
      <c r="X373" s="15">
        <v>32</v>
      </c>
    </row>
    <row r="374" spans="2:24" ht="15">
      <c r="D374" s="68" t="s">
        <v>89</v>
      </c>
      <c r="E374" s="246" t="s">
        <v>87</v>
      </c>
      <c r="F374" s="246"/>
      <c r="R374" s="11" t="s">
        <v>3</v>
      </c>
      <c r="S374" s="51">
        <f t="shared" ref="S374:X376" si="48">S325*$X$73/2</f>
        <v>0.74549999999999994</v>
      </c>
      <c r="T374" s="51">
        <f t="shared" si="48"/>
        <v>0.74549999999999994</v>
      </c>
      <c r="U374" s="51">
        <f t="shared" si="48"/>
        <v>0.74549999999999994</v>
      </c>
      <c r="V374" s="51">
        <f t="shared" si="48"/>
        <v>0.97625000000000006</v>
      </c>
      <c r="W374" s="51">
        <f t="shared" si="48"/>
        <v>0.97625000000000006</v>
      </c>
      <c r="X374" s="51">
        <f t="shared" si="48"/>
        <v>0.97625000000000006</v>
      </c>
    </row>
    <row r="375" spans="2:24" ht="15">
      <c r="B375" s="21" t="s">
        <v>86</v>
      </c>
      <c r="E375" s="247"/>
      <c r="F375" s="247"/>
      <c r="G375" s="26"/>
      <c r="H375" s="26"/>
      <c r="I375" s="26"/>
      <c r="J375" s="26"/>
      <c r="R375" s="11" t="s">
        <v>4</v>
      </c>
      <c r="S375" s="51">
        <f t="shared" si="48"/>
        <v>0.74549999999999994</v>
      </c>
      <c r="T375" s="51">
        <f t="shared" si="48"/>
        <v>0.74549999999999994</v>
      </c>
      <c r="U375" s="51">
        <f t="shared" si="48"/>
        <v>0.74549999999999994</v>
      </c>
      <c r="V375" s="51">
        <f t="shared" si="48"/>
        <v>0.97625000000000006</v>
      </c>
      <c r="W375" s="51">
        <f t="shared" si="48"/>
        <v>0.97625000000000006</v>
      </c>
      <c r="X375" s="51">
        <f t="shared" si="48"/>
        <v>1.0472499999999998</v>
      </c>
    </row>
    <row r="376" spans="2:24" ht="28">
      <c r="B376" s="6" t="s">
        <v>85</v>
      </c>
      <c r="C376" s="7" t="s">
        <v>38</v>
      </c>
      <c r="D376" s="8" t="s">
        <v>10</v>
      </c>
      <c r="E376" s="67" t="s">
        <v>41</v>
      </c>
      <c r="F376" s="244" t="s">
        <v>42</v>
      </c>
      <c r="G376" s="236"/>
      <c r="H376" s="8" t="s">
        <v>13</v>
      </c>
      <c r="I376" s="9" t="s">
        <v>11</v>
      </c>
      <c r="R376" s="11" t="s">
        <v>80</v>
      </c>
      <c r="S376" s="51">
        <f t="shared" si="48"/>
        <v>0.74549999999999994</v>
      </c>
      <c r="T376" s="51">
        <f t="shared" si="48"/>
        <v>0.74549999999999994</v>
      </c>
      <c r="U376" s="51">
        <f t="shared" si="48"/>
        <v>0.78099999999999992</v>
      </c>
      <c r="V376" s="51">
        <f t="shared" si="48"/>
        <v>0.99399999999999999</v>
      </c>
      <c r="W376" s="51">
        <f t="shared" si="48"/>
        <v>1.0472499999999998</v>
      </c>
      <c r="X376" s="51">
        <f t="shared" si="48"/>
        <v>1.1715</v>
      </c>
    </row>
    <row r="377" spans="2:24" ht="15">
      <c r="B377" s="167"/>
      <c r="C377" s="167"/>
      <c r="D377" s="168"/>
      <c r="E377" s="175"/>
      <c r="F377" s="233"/>
      <c r="G377" s="234"/>
      <c r="H377" s="27" t="str">
        <f>IFERROR(INDEX($S$374:$X$378,MATCH(B377,$R$374:$R$378,0),MATCH(C377,$S$373:$X$373,0))*(1+E377),("0"))</f>
        <v>0</v>
      </c>
      <c r="I377" s="28">
        <f>D377*H377</f>
        <v>0</v>
      </c>
      <c r="R377" s="11" t="s">
        <v>81</v>
      </c>
      <c r="S377" s="51">
        <f t="shared" ref="S377:X377" si="49">1.2*$X$73</f>
        <v>4.26</v>
      </c>
      <c r="T377" s="51">
        <f t="shared" si="49"/>
        <v>4.26</v>
      </c>
      <c r="U377" s="51">
        <f t="shared" si="49"/>
        <v>4.26</v>
      </c>
      <c r="V377" s="51">
        <f t="shared" si="49"/>
        <v>4.26</v>
      </c>
      <c r="W377" s="51">
        <f t="shared" si="49"/>
        <v>4.26</v>
      </c>
      <c r="X377" s="51">
        <f t="shared" si="49"/>
        <v>4.26</v>
      </c>
    </row>
    <row r="378" spans="2:24" ht="15">
      <c r="B378" s="224"/>
      <c r="C378" s="224"/>
      <c r="D378" s="168"/>
      <c r="E378" s="175"/>
      <c r="F378" s="233"/>
      <c r="G378" s="234"/>
      <c r="H378" s="27" t="str">
        <f t="shared" ref="H378:H400" si="50">IFERROR(INDEX($S$374:$X$378,MATCH(B378,$R$374:$R$378,0),MATCH(C378,$S$373:$X$373,0))*(1+E378),("0"))</f>
        <v>0</v>
      </c>
      <c r="I378" s="28">
        <f t="shared" ref="I378:I400" si="51">D378*H378</f>
        <v>0</v>
      </c>
      <c r="R378" s="11" t="s">
        <v>82</v>
      </c>
      <c r="S378" s="51">
        <f t="shared" ref="S378:X378" si="52">S377+0.8*$X$73</f>
        <v>7.1</v>
      </c>
      <c r="T378" s="51">
        <f t="shared" si="52"/>
        <v>7.1</v>
      </c>
      <c r="U378" s="51">
        <f t="shared" si="52"/>
        <v>7.1</v>
      </c>
      <c r="V378" s="51">
        <f t="shared" si="52"/>
        <v>7.1</v>
      </c>
      <c r="W378" s="51">
        <f t="shared" si="52"/>
        <v>7.1</v>
      </c>
      <c r="X378" s="51">
        <f t="shared" si="52"/>
        <v>7.1</v>
      </c>
    </row>
    <row r="379" spans="2:24" ht="15">
      <c r="B379" s="224"/>
      <c r="C379" s="224"/>
      <c r="D379" s="168"/>
      <c r="E379" s="175"/>
      <c r="F379" s="245"/>
      <c r="G379" s="234"/>
      <c r="H379" s="27" t="str">
        <f t="shared" si="50"/>
        <v>0</v>
      </c>
      <c r="I379" s="28">
        <f t="shared" si="51"/>
        <v>0</v>
      </c>
      <c r="R379" s="11"/>
      <c r="S379" s="51"/>
      <c r="T379" s="51"/>
      <c r="U379" s="51"/>
      <c r="V379" s="51"/>
      <c r="W379" s="51"/>
      <c r="X379" s="51"/>
    </row>
    <row r="380" spans="2:24" ht="15">
      <c r="B380" s="224"/>
      <c r="C380" s="224"/>
      <c r="D380" s="168"/>
      <c r="E380" s="175"/>
      <c r="F380" s="233"/>
      <c r="G380" s="234"/>
      <c r="H380" s="27" t="str">
        <f t="shared" si="50"/>
        <v>0</v>
      </c>
      <c r="I380" s="28">
        <f t="shared" si="51"/>
        <v>0</v>
      </c>
      <c r="R380" s="11"/>
      <c r="S380" s="51"/>
      <c r="T380" s="51"/>
      <c r="U380" s="51"/>
      <c r="V380" s="51"/>
      <c r="W380" s="51"/>
      <c r="X380" s="51"/>
    </row>
    <row r="381" spans="2:24" ht="15">
      <c r="B381" s="224"/>
      <c r="C381" s="224"/>
      <c r="D381" s="168"/>
      <c r="E381" s="175"/>
      <c r="F381" s="233"/>
      <c r="G381" s="234"/>
      <c r="H381" s="27" t="str">
        <f t="shared" si="50"/>
        <v>0</v>
      </c>
      <c r="I381" s="28">
        <f t="shared" si="51"/>
        <v>0</v>
      </c>
      <c r="R381" s="11"/>
      <c r="S381" s="51"/>
      <c r="T381" s="51"/>
      <c r="U381" s="51"/>
      <c r="V381" s="51"/>
      <c r="W381" s="51"/>
      <c r="X381" s="51"/>
    </row>
    <row r="382" spans="2:24" ht="15">
      <c r="B382" s="224"/>
      <c r="C382" s="224"/>
      <c r="D382" s="168"/>
      <c r="E382" s="175"/>
      <c r="F382" s="233"/>
      <c r="G382" s="234"/>
      <c r="H382" s="27" t="str">
        <f t="shared" si="50"/>
        <v>0</v>
      </c>
      <c r="I382" s="28">
        <f t="shared" si="51"/>
        <v>0</v>
      </c>
      <c r="R382" s="11"/>
      <c r="S382" s="51"/>
      <c r="T382" s="51"/>
      <c r="U382" s="51"/>
      <c r="V382" s="51"/>
      <c r="W382" s="51"/>
      <c r="X382" s="51"/>
    </row>
    <row r="383" spans="2:24" ht="15">
      <c r="B383" s="224"/>
      <c r="C383" s="224"/>
      <c r="D383" s="168"/>
      <c r="E383" s="175"/>
      <c r="F383" s="233"/>
      <c r="G383" s="234"/>
      <c r="H383" s="27" t="str">
        <f t="shared" si="50"/>
        <v>0</v>
      </c>
      <c r="I383" s="28">
        <f t="shared" si="51"/>
        <v>0</v>
      </c>
      <c r="R383" s="11"/>
      <c r="S383" s="51"/>
      <c r="T383" s="51"/>
      <c r="U383" s="51"/>
      <c r="V383" s="51"/>
      <c r="W383" s="51"/>
      <c r="X383" s="51"/>
    </row>
    <row r="384" spans="2:24" ht="15">
      <c r="B384" s="224"/>
      <c r="C384" s="224"/>
      <c r="D384" s="170"/>
      <c r="E384" s="175"/>
      <c r="F384" s="233"/>
      <c r="G384" s="234"/>
      <c r="H384" s="27" t="str">
        <f t="shared" si="50"/>
        <v>0</v>
      </c>
      <c r="I384" s="28">
        <f t="shared" si="51"/>
        <v>0</v>
      </c>
      <c r="R384" s="11"/>
      <c r="S384" s="51"/>
      <c r="T384" s="51"/>
      <c r="U384" s="51"/>
      <c r="V384" s="51"/>
      <c r="W384" s="51"/>
      <c r="X384" s="51"/>
    </row>
    <row r="385" spans="2:24" ht="15">
      <c r="B385" s="224"/>
      <c r="C385" s="224"/>
      <c r="D385" s="170"/>
      <c r="E385" s="175"/>
      <c r="F385" s="233"/>
      <c r="G385" s="234"/>
      <c r="H385" s="27" t="str">
        <f t="shared" si="50"/>
        <v>0</v>
      </c>
      <c r="I385" s="28">
        <f t="shared" si="51"/>
        <v>0</v>
      </c>
      <c r="R385" s="11"/>
      <c r="S385" s="51"/>
      <c r="T385" s="51"/>
      <c r="U385" s="51"/>
      <c r="V385" s="51"/>
      <c r="W385" s="51"/>
      <c r="X385" s="51"/>
    </row>
    <row r="386" spans="2:24" ht="15">
      <c r="B386" s="224"/>
      <c r="C386" s="224"/>
      <c r="D386" s="170"/>
      <c r="E386" s="175"/>
      <c r="F386" s="233"/>
      <c r="G386" s="234"/>
      <c r="H386" s="27" t="str">
        <f t="shared" si="50"/>
        <v>0</v>
      </c>
      <c r="I386" s="28">
        <f t="shared" si="51"/>
        <v>0</v>
      </c>
      <c r="R386" s="12"/>
      <c r="S386" s="51"/>
      <c r="T386" s="51"/>
      <c r="U386" s="51"/>
      <c r="V386" s="51"/>
      <c r="W386" s="51"/>
      <c r="X386" s="51"/>
    </row>
    <row r="387" spans="2:24">
      <c r="B387" s="224"/>
      <c r="C387" s="224"/>
      <c r="D387" s="170"/>
      <c r="E387" s="175"/>
      <c r="F387" s="233"/>
      <c r="G387" s="234"/>
      <c r="H387" s="27" t="str">
        <f t="shared" si="50"/>
        <v>0</v>
      </c>
      <c r="I387" s="28">
        <f t="shared" si="51"/>
        <v>0</v>
      </c>
    </row>
    <row r="388" spans="2:24">
      <c r="B388" s="224"/>
      <c r="C388" s="224"/>
      <c r="D388" s="170"/>
      <c r="E388" s="175"/>
      <c r="F388" s="233"/>
      <c r="G388" s="234"/>
      <c r="H388" s="27" t="str">
        <f t="shared" si="50"/>
        <v>0</v>
      </c>
      <c r="I388" s="28">
        <f t="shared" si="51"/>
        <v>0</v>
      </c>
    </row>
    <row r="389" spans="2:24">
      <c r="B389" s="224"/>
      <c r="C389" s="224"/>
      <c r="D389" s="170"/>
      <c r="E389" s="175"/>
      <c r="F389" s="233"/>
      <c r="G389" s="234"/>
      <c r="H389" s="27" t="str">
        <f t="shared" si="50"/>
        <v>0</v>
      </c>
      <c r="I389" s="28">
        <f t="shared" si="51"/>
        <v>0</v>
      </c>
    </row>
    <row r="390" spans="2:24">
      <c r="B390" s="224"/>
      <c r="C390" s="224"/>
      <c r="D390" s="170"/>
      <c r="E390" s="175"/>
      <c r="F390" s="233"/>
      <c r="G390" s="234"/>
      <c r="H390" s="27" t="str">
        <f t="shared" si="50"/>
        <v>0</v>
      </c>
      <c r="I390" s="28">
        <f t="shared" si="51"/>
        <v>0</v>
      </c>
    </row>
    <row r="391" spans="2:24">
      <c r="B391" s="224"/>
      <c r="C391" s="224"/>
      <c r="D391" s="170"/>
      <c r="E391" s="175"/>
      <c r="F391" s="233"/>
      <c r="G391" s="234"/>
      <c r="H391" s="27" t="str">
        <f t="shared" si="50"/>
        <v>0</v>
      </c>
      <c r="I391" s="28">
        <f t="shared" si="51"/>
        <v>0</v>
      </c>
    </row>
    <row r="392" spans="2:24">
      <c r="B392" s="224"/>
      <c r="C392" s="224"/>
      <c r="D392" s="170"/>
      <c r="E392" s="175"/>
      <c r="F392" s="233"/>
      <c r="G392" s="234"/>
      <c r="H392" s="27" t="str">
        <f t="shared" si="50"/>
        <v>0</v>
      </c>
      <c r="I392" s="28">
        <f t="shared" si="51"/>
        <v>0</v>
      </c>
    </row>
    <row r="393" spans="2:24">
      <c r="B393" s="224"/>
      <c r="C393" s="224"/>
      <c r="D393" s="170"/>
      <c r="E393" s="175"/>
      <c r="F393" s="233"/>
      <c r="G393" s="234"/>
      <c r="H393" s="27" t="str">
        <f t="shared" si="50"/>
        <v>0</v>
      </c>
      <c r="I393" s="28">
        <f t="shared" si="51"/>
        <v>0</v>
      </c>
    </row>
    <row r="394" spans="2:24">
      <c r="B394" s="224"/>
      <c r="C394" s="224"/>
      <c r="D394" s="170"/>
      <c r="E394" s="175"/>
      <c r="F394" s="233"/>
      <c r="G394" s="234"/>
      <c r="H394" s="27" t="str">
        <f t="shared" si="50"/>
        <v>0</v>
      </c>
      <c r="I394" s="28">
        <f t="shared" si="51"/>
        <v>0</v>
      </c>
    </row>
    <row r="395" spans="2:24">
      <c r="B395" s="224"/>
      <c r="C395" s="224"/>
      <c r="D395" s="170"/>
      <c r="E395" s="175"/>
      <c r="F395" s="233"/>
      <c r="G395" s="234"/>
      <c r="H395" s="27" t="str">
        <f t="shared" si="50"/>
        <v>0</v>
      </c>
      <c r="I395" s="28">
        <f t="shared" si="51"/>
        <v>0</v>
      </c>
    </row>
    <row r="396" spans="2:24">
      <c r="B396" s="224"/>
      <c r="C396" s="224"/>
      <c r="D396" s="170"/>
      <c r="E396" s="175"/>
      <c r="F396" s="233"/>
      <c r="G396" s="234"/>
      <c r="H396" s="27" t="str">
        <f t="shared" si="50"/>
        <v>0</v>
      </c>
      <c r="I396" s="28">
        <f t="shared" si="51"/>
        <v>0</v>
      </c>
    </row>
    <row r="397" spans="2:24">
      <c r="B397" s="224"/>
      <c r="C397" s="224"/>
      <c r="D397" s="170"/>
      <c r="E397" s="175"/>
      <c r="F397" s="233"/>
      <c r="G397" s="234"/>
      <c r="H397" s="27" t="str">
        <f t="shared" si="50"/>
        <v>0</v>
      </c>
      <c r="I397" s="28">
        <f t="shared" si="51"/>
        <v>0</v>
      </c>
    </row>
    <row r="398" spans="2:24">
      <c r="B398" s="224"/>
      <c r="C398" s="224"/>
      <c r="D398" s="170"/>
      <c r="E398" s="175"/>
      <c r="F398" s="233"/>
      <c r="G398" s="234"/>
      <c r="H398" s="27" t="str">
        <f t="shared" si="50"/>
        <v>0</v>
      </c>
      <c r="I398" s="28">
        <f t="shared" si="51"/>
        <v>0</v>
      </c>
    </row>
    <row r="399" spans="2:24">
      <c r="B399" s="224"/>
      <c r="C399" s="224"/>
      <c r="D399" s="170"/>
      <c r="E399" s="175"/>
      <c r="F399" s="233"/>
      <c r="G399" s="234"/>
      <c r="H399" s="27" t="str">
        <f t="shared" si="50"/>
        <v>0</v>
      </c>
      <c r="I399" s="28">
        <f t="shared" si="51"/>
        <v>0</v>
      </c>
    </row>
    <row r="400" spans="2:24">
      <c r="B400" s="224"/>
      <c r="C400" s="224"/>
      <c r="D400" s="172"/>
      <c r="E400" s="175"/>
      <c r="F400" s="233"/>
      <c r="G400" s="234"/>
      <c r="H400" s="27" t="str">
        <f t="shared" si="50"/>
        <v>0</v>
      </c>
      <c r="I400" s="28">
        <f t="shared" si="51"/>
        <v>0</v>
      </c>
    </row>
    <row r="401" spans="2:24">
      <c r="H401" s="225" t="s">
        <v>12</v>
      </c>
      <c r="I401" s="36">
        <f>SUM(I377:I400)</f>
        <v>0</v>
      </c>
    </row>
    <row r="403" spans="2:24">
      <c r="D403" s="68" t="s">
        <v>89</v>
      </c>
    </row>
    <row r="404" spans="2:24">
      <c r="B404" s="21" t="s">
        <v>128</v>
      </c>
    </row>
    <row r="405" spans="2:24" ht="15">
      <c r="B405" s="239" t="s">
        <v>107</v>
      </c>
      <c r="C405" s="239"/>
      <c r="D405" s="8" t="s">
        <v>10</v>
      </c>
      <c r="E405" s="76" t="s">
        <v>41</v>
      </c>
      <c r="F405" s="235" t="s">
        <v>42</v>
      </c>
      <c r="G405" s="236"/>
      <c r="H405" s="75" t="s">
        <v>13</v>
      </c>
      <c r="I405" s="9" t="s">
        <v>11</v>
      </c>
      <c r="R405" s="5" t="s">
        <v>104</v>
      </c>
      <c r="S405" s="5" t="s">
        <v>106</v>
      </c>
      <c r="T405" s="5"/>
      <c r="U405" s="5"/>
      <c r="V405" s="5" t="s">
        <v>104</v>
      </c>
      <c r="W405" s="5" t="s">
        <v>105</v>
      </c>
      <c r="X405" s="5"/>
    </row>
    <row r="406" spans="2:24" ht="14" customHeight="1">
      <c r="B406" s="231"/>
      <c r="C406" s="232"/>
      <c r="D406" s="168"/>
      <c r="E406" s="175"/>
      <c r="F406" s="233"/>
      <c r="G406" s="234"/>
      <c r="H406" s="27" t="str">
        <f t="shared" ref="H406:H423" si="53">IFERROR(VLOOKUP(B406,$V$406:$X$411,3)*(1+E406),("0"))</f>
        <v>0</v>
      </c>
      <c r="I406" s="37">
        <f>D406*H406</f>
        <v>0</v>
      </c>
      <c r="R406" s="278" t="s">
        <v>103</v>
      </c>
      <c r="S406" s="278"/>
      <c r="T406" s="79">
        <v>0.15</v>
      </c>
      <c r="U406" s="5"/>
      <c r="V406" s="82" t="s">
        <v>108</v>
      </c>
      <c r="W406" s="83"/>
      <c r="X406" s="80">
        <f t="shared" ref="X406:X411" si="54">T406*$X$73</f>
        <v>0.53249999999999997</v>
      </c>
    </row>
    <row r="407" spans="2:24" ht="15">
      <c r="B407" s="231"/>
      <c r="C407" s="232"/>
      <c r="D407" s="168"/>
      <c r="E407" s="175"/>
      <c r="F407" s="233"/>
      <c r="G407" s="234"/>
      <c r="H407" s="27" t="str">
        <f t="shared" si="53"/>
        <v>0</v>
      </c>
      <c r="I407" s="37">
        <f t="shared" ref="I407:I423" si="55">D407*H407</f>
        <v>0</v>
      </c>
      <c r="R407" s="278" t="s">
        <v>102</v>
      </c>
      <c r="S407" s="278"/>
      <c r="T407" s="79">
        <v>0.15</v>
      </c>
      <c r="U407" s="5"/>
      <c r="V407" s="82" t="s">
        <v>109</v>
      </c>
      <c r="W407" s="83"/>
      <c r="X407" s="80">
        <f t="shared" si="54"/>
        <v>0.53249999999999997</v>
      </c>
    </row>
    <row r="408" spans="2:24" ht="15">
      <c r="B408" s="231"/>
      <c r="C408" s="232"/>
      <c r="D408" s="168"/>
      <c r="E408" s="175"/>
      <c r="F408" s="245"/>
      <c r="G408" s="234"/>
      <c r="H408" s="27" t="str">
        <f t="shared" si="53"/>
        <v>0</v>
      </c>
      <c r="I408" s="37">
        <f t="shared" si="55"/>
        <v>0</v>
      </c>
      <c r="R408" s="278" t="s">
        <v>101</v>
      </c>
      <c r="S408" s="278"/>
      <c r="T408" s="79">
        <v>2</v>
      </c>
      <c r="U408" s="5"/>
      <c r="V408" s="82" t="s">
        <v>110</v>
      </c>
      <c r="W408" s="83"/>
      <c r="X408" s="80">
        <f t="shared" si="54"/>
        <v>7.1</v>
      </c>
    </row>
    <row r="409" spans="2:24" ht="15">
      <c r="B409" s="231"/>
      <c r="C409" s="232"/>
      <c r="D409" s="168"/>
      <c r="E409" s="175"/>
      <c r="F409" s="233"/>
      <c r="G409" s="234"/>
      <c r="H409" s="27" t="str">
        <f t="shared" si="53"/>
        <v>0</v>
      </c>
      <c r="I409" s="37">
        <f t="shared" si="55"/>
        <v>0</v>
      </c>
      <c r="R409" s="278" t="s">
        <v>98</v>
      </c>
      <c r="S409" s="278"/>
      <c r="T409" s="79">
        <v>1.6</v>
      </c>
      <c r="U409" s="5"/>
      <c r="V409" s="82" t="s">
        <v>111</v>
      </c>
      <c r="W409" s="83"/>
      <c r="X409" s="80">
        <f t="shared" si="54"/>
        <v>5.68</v>
      </c>
    </row>
    <row r="410" spans="2:24" ht="15">
      <c r="B410" s="231"/>
      <c r="C410" s="232"/>
      <c r="D410" s="168"/>
      <c r="E410" s="175"/>
      <c r="F410" s="233"/>
      <c r="G410" s="234"/>
      <c r="H410" s="27" t="str">
        <f t="shared" si="53"/>
        <v>0</v>
      </c>
      <c r="I410" s="37">
        <f t="shared" si="55"/>
        <v>0</v>
      </c>
      <c r="R410" s="278" t="s">
        <v>99</v>
      </c>
      <c r="S410" s="278"/>
      <c r="T410" s="79">
        <v>1.2</v>
      </c>
      <c r="U410" s="5"/>
      <c r="V410" s="82" t="s">
        <v>112</v>
      </c>
      <c r="W410" s="83"/>
      <c r="X410" s="80">
        <f t="shared" si="54"/>
        <v>4.26</v>
      </c>
    </row>
    <row r="411" spans="2:24" ht="15">
      <c r="B411" s="231"/>
      <c r="C411" s="232"/>
      <c r="D411" s="168"/>
      <c r="E411" s="175"/>
      <c r="F411" s="233"/>
      <c r="G411" s="234"/>
      <c r="H411" s="27" t="str">
        <f t="shared" si="53"/>
        <v>0</v>
      </c>
      <c r="I411" s="37">
        <f t="shared" si="55"/>
        <v>0</v>
      </c>
      <c r="R411" s="278" t="s">
        <v>100</v>
      </c>
      <c r="S411" s="278"/>
      <c r="T411" s="79">
        <v>0.4</v>
      </c>
      <c r="U411" s="5"/>
      <c r="V411" s="82" t="s">
        <v>113</v>
      </c>
      <c r="W411" s="83"/>
      <c r="X411" s="80">
        <f t="shared" si="54"/>
        <v>1.42</v>
      </c>
    </row>
    <row r="412" spans="2:24">
      <c r="B412" s="231"/>
      <c r="C412" s="232"/>
      <c r="D412" s="168"/>
      <c r="E412" s="175"/>
      <c r="F412" s="233"/>
      <c r="G412" s="234"/>
      <c r="H412" s="27" t="str">
        <f t="shared" si="53"/>
        <v>0</v>
      </c>
      <c r="I412" s="37">
        <f t="shared" si="55"/>
        <v>0</v>
      </c>
    </row>
    <row r="413" spans="2:24">
      <c r="B413" s="231"/>
      <c r="C413" s="232"/>
      <c r="D413" s="168"/>
      <c r="E413" s="175"/>
      <c r="F413" s="233"/>
      <c r="G413" s="234"/>
      <c r="H413" s="27" t="str">
        <f t="shared" si="53"/>
        <v>0</v>
      </c>
      <c r="I413" s="37">
        <f t="shared" si="55"/>
        <v>0</v>
      </c>
    </row>
    <row r="414" spans="2:24">
      <c r="B414" s="231"/>
      <c r="C414" s="232"/>
      <c r="D414" s="168"/>
      <c r="E414" s="175"/>
      <c r="F414" s="233"/>
      <c r="G414" s="234"/>
      <c r="H414" s="27" t="str">
        <f t="shared" si="53"/>
        <v>0</v>
      </c>
      <c r="I414" s="37">
        <f t="shared" si="55"/>
        <v>0</v>
      </c>
    </row>
    <row r="415" spans="2:24">
      <c r="B415" s="231"/>
      <c r="C415" s="232"/>
      <c r="D415" s="168"/>
      <c r="E415" s="175"/>
      <c r="F415" s="233"/>
      <c r="G415" s="234"/>
      <c r="H415" s="27" t="str">
        <f t="shared" si="53"/>
        <v>0</v>
      </c>
      <c r="I415" s="37">
        <f t="shared" si="55"/>
        <v>0</v>
      </c>
    </row>
    <row r="416" spans="2:24">
      <c r="B416" s="231"/>
      <c r="C416" s="232"/>
      <c r="D416" s="168"/>
      <c r="E416" s="175"/>
      <c r="F416" s="233"/>
      <c r="G416" s="234"/>
      <c r="H416" s="27" t="str">
        <f t="shared" si="53"/>
        <v>0</v>
      </c>
      <c r="I416" s="37">
        <f t="shared" si="55"/>
        <v>0</v>
      </c>
    </row>
    <row r="417" spans="2:26">
      <c r="B417" s="231"/>
      <c r="C417" s="232"/>
      <c r="D417" s="168"/>
      <c r="E417" s="175"/>
      <c r="F417" s="233"/>
      <c r="G417" s="234"/>
      <c r="H417" s="27" t="str">
        <f t="shared" si="53"/>
        <v>0</v>
      </c>
      <c r="I417" s="37">
        <f t="shared" si="55"/>
        <v>0</v>
      </c>
    </row>
    <row r="418" spans="2:26">
      <c r="B418" s="231"/>
      <c r="C418" s="232"/>
      <c r="D418" s="168"/>
      <c r="E418" s="175"/>
      <c r="F418" s="233"/>
      <c r="G418" s="234"/>
      <c r="H418" s="27" t="str">
        <f t="shared" si="53"/>
        <v>0</v>
      </c>
      <c r="I418" s="37">
        <f t="shared" si="55"/>
        <v>0</v>
      </c>
    </row>
    <row r="419" spans="2:26">
      <c r="B419" s="231"/>
      <c r="C419" s="232"/>
      <c r="D419" s="168"/>
      <c r="E419" s="175"/>
      <c r="F419" s="233"/>
      <c r="G419" s="234"/>
      <c r="H419" s="27" t="str">
        <f t="shared" si="53"/>
        <v>0</v>
      </c>
      <c r="I419" s="37">
        <f t="shared" si="55"/>
        <v>0</v>
      </c>
    </row>
    <row r="420" spans="2:26">
      <c r="B420" s="231"/>
      <c r="C420" s="232"/>
      <c r="D420" s="168"/>
      <c r="E420" s="175"/>
      <c r="F420" s="233"/>
      <c r="G420" s="234"/>
      <c r="H420" s="27" t="str">
        <f t="shared" si="53"/>
        <v>0</v>
      </c>
      <c r="I420" s="37">
        <f t="shared" si="55"/>
        <v>0</v>
      </c>
    </row>
    <row r="421" spans="2:26">
      <c r="B421" s="231"/>
      <c r="C421" s="232"/>
      <c r="D421" s="168"/>
      <c r="E421" s="175"/>
      <c r="F421" s="233"/>
      <c r="G421" s="234"/>
      <c r="H421" s="27" t="str">
        <f t="shared" si="53"/>
        <v>0</v>
      </c>
      <c r="I421" s="37">
        <f t="shared" si="55"/>
        <v>0</v>
      </c>
    </row>
    <row r="422" spans="2:26">
      <c r="B422" s="231"/>
      <c r="C422" s="232"/>
      <c r="D422" s="168"/>
      <c r="E422" s="175"/>
      <c r="F422" s="233"/>
      <c r="G422" s="234"/>
      <c r="H422" s="27" t="str">
        <f t="shared" si="53"/>
        <v>0</v>
      </c>
      <c r="I422" s="37">
        <f t="shared" si="55"/>
        <v>0</v>
      </c>
    </row>
    <row r="423" spans="2:26">
      <c r="B423" s="231"/>
      <c r="C423" s="232"/>
      <c r="D423" s="168"/>
      <c r="E423" s="175"/>
      <c r="F423" s="233"/>
      <c r="G423" s="234"/>
      <c r="H423" s="27" t="str">
        <f t="shared" si="53"/>
        <v>0</v>
      </c>
      <c r="I423" s="37">
        <f t="shared" si="55"/>
        <v>0</v>
      </c>
    </row>
    <row r="424" spans="2:26">
      <c r="H424" s="21" t="s">
        <v>12</v>
      </c>
      <c r="I424" s="36">
        <f>SUM(I406:I423)</f>
        <v>0</v>
      </c>
    </row>
    <row r="431" spans="2:26">
      <c r="D431" s="68" t="s">
        <v>89</v>
      </c>
      <c r="E431" s="246" t="s">
        <v>87</v>
      </c>
      <c r="F431" s="246"/>
    </row>
    <row r="432" spans="2:26">
      <c r="B432" s="21" t="s">
        <v>126</v>
      </c>
      <c r="E432" s="247"/>
      <c r="F432" s="247"/>
      <c r="G432" s="26"/>
      <c r="H432" s="26"/>
      <c r="I432" s="26"/>
      <c r="R432" s="21" t="s">
        <v>124</v>
      </c>
      <c r="Z432" s="21" t="s">
        <v>125</v>
      </c>
    </row>
    <row r="433" spans="2:32" ht="24">
      <c r="B433" s="6" t="s">
        <v>77</v>
      </c>
      <c r="C433" s="239" t="s">
        <v>123</v>
      </c>
      <c r="D433" s="239"/>
      <c r="E433" s="8" t="s">
        <v>10</v>
      </c>
      <c r="F433" s="67" t="s">
        <v>41</v>
      </c>
      <c r="G433" s="276" t="s">
        <v>42</v>
      </c>
      <c r="H433" s="276"/>
      <c r="I433" s="8" t="s">
        <v>13</v>
      </c>
      <c r="J433" s="9" t="s">
        <v>11</v>
      </c>
      <c r="R433" s="266" t="s">
        <v>115</v>
      </c>
      <c r="S433" s="88"/>
      <c r="T433" s="89"/>
      <c r="U433" s="89"/>
      <c r="V433" s="89"/>
      <c r="W433" s="89"/>
      <c r="X433" s="90"/>
      <c r="Z433" s="266" t="s">
        <v>115</v>
      </c>
      <c r="AA433" s="88"/>
      <c r="AB433" s="89"/>
      <c r="AC433" s="89"/>
      <c r="AD433" s="89"/>
      <c r="AE433" s="89"/>
      <c r="AF433" s="90"/>
    </row>
    <row r="434" spans="2:32" ht="15">
      <c r="B434" s="167"/>
      <c r="C434" s="277"/>
      <c r="D434" s="277"/>
      <c r="E434" s="168"/>
      <c r="F434" s="175"/>
      <c r="G434" s="233"/>
      <c r="H434" s="234"/>
      <c r="I434" s="27" t="str">
        <f>IFERROR(INDEX($AA$435:$AC$439,MATCH(B434,$Z$435:$Z$439,0),MATCH(C434,$AA$434:$AC$434,0))*(1+F434),("0"))</f>
        <v>0</v>
      </c>
      <c r="J434" s="28">
        <f>E434*I434</f>
        <v>0</v>
      </c>
      <c r="R434" s="275"/>
      <c r="S434" s="85" t="s">
        <v>116</v>
      </c>
      <c r="T434" s="86" t="s">
        <v>117</v>
      </c>
      <c r="U434" s="86" t="s">
        <v>118</v>
      </c>
      <c r="V434" s="15"/>
      <c r="W434" s="15"/>
      <c r="X434" s="15"/>
      <c r="Z434" s="275"/>
      <c r="AA434" s="85" t="s">
        <v>116</v>
      </c>
      <c r="AB434" s="86" t="s">
        <v>117</v>
      </c>
      <c r="AC434" s="86" t="s">
        <v>118</v>
      </c>
      <c r="AD434" s="15"/>
      <c r="AE434" s="15"/>
      <c r="AF434" s="15"/>
    </row>
    <row r="435" spans="2:32" ht="15">
      <c r="B435" s="167"/>
      <c r="C435" s="277"/>
      <c r="D435" s="277"/>
      <c r="E435" s="168"/>
      <c r="F435" s="175"/>
      <c r="G435" s="233"/>
      <c r="H435" s="234"/>
      <c r="I435" s="27" t="str">
        <f t="shared" ref="I435:I457" si="56">IFERROR(INDEX($AA$435:$AC$439,MATCH(B435,$Z$435:$Z$439,0),MATCH(C435,$AA$434:$AC$434,0))*(1+F435),("0"))</f>
        <v>0</v>
      </c>
      <c r="J435" s="28">
        <f t="shared" ref="J435:J457" si="57">E435*I435</f>
        <v>0</v>
      </c>
      <c r="R435" s="87" t="s">
        <v>119</v>
      </c>
      <c r="S435" s="64">
        <v>1.65</v>
      </c>
      <c r="T435" s="64">
        <v>2.9</v>
      </c>
      <c r="U435" s="64">
        <v>1.6</v>
      </c>
      <c r="V435" s="84"/>
      <c r="W435" s="51"/>
      <c r="X435" s="51"/>
      <c r="Z435" s="87" t="s">
        <v>119</v>
      </c>
      <c r="AA435" s="80">
        <f t="shared" ref="AA435:AC439" si="58">S435*$X$73</f>
        <v>5.857499999999999</v>
      </c>
      <c r="AB435" s="80">
        <f t="shared" si="58"/>
        <v>10.295</v>
      </c>
      <c r="AC435" s="80">
        <f t="shared" si="58"/>
        <v>5.68</v>
      </c>
      <c r="AD435" s="84"/>
      <c r="AE435" s="51"/>
      <c r="AF435" s="51"/>
    </row>
    <row r="436" spans="2:32" ht="15">
      <c r="B436" s="167"/>
      <c r="C436" s="277"/>
      <c r="D436" s="277"/>
      <c r="E436" s="168"/>
      <c r="F436" s="175"/>
      <c r="G436" s="245"/>
      <c r="H436" s="234"/>
      <c r="I436" s="27" t="str">
        <f t="shared" si="56"/>
        <v>0</v>
      </c>
      <c r="J436" s="28">
        <f t="shared" si="57"/>
        <v>0</v>
      </c>
      <c r="R436" s="79" t="s">
        <v>120</v>
      </c>
      <c r="S436" s="79">
        <v>2.0499999999999998</v>
      </c>
      <c r="T436" s="79">
        <v>3.6</v>
      </c>
      <c r="U436" s="79">
        <v>2</v>
      </c>
      <c r="Z436" s="79" t="s">
        <v>120</v>
      </c>
      <c r="AA436" s="80">
        <f t="shared" si="58"/>
        <v>7.277499999999999</v>
      </c>
      <c r="AB436" s="80">
        <f t="shared" si="58"/>
        <v>12.78</v>
      </c>
      <c r="AC436" s="80">
        <f t="shared" si="58"/>
        <v>7.1</v>
      </c>
    </row>
    <row r="437" spans="2:32" ht="15">
      <c r="B437" s="167"/>
      <c r="C437" s="277"/>
      <c r="D437" s="277"/>
      <c r="E437" s="168"/>
      <c r="F437" s="175"/>
      <c r="G437" s="245"/>
      <c r="H437" s="234"/>
      <c r="I437" s="27" t="str">
        <f t="shared" si="56"/>
        <v>0</v>
      </c>
      <c r="J437" s="28">
        <f t="shared" si="57"/>
        <v>0</v>
      </c>
      <c r="R437" s="79" t="s">
        <v>121</v>
      </c>
      <c r="S437" s="79">
        <v>2.5</v>
      </c>
      <c r="T437" s="79">
        <v>4.4000000000000004</v>
      </c>
      <c r="U437" s="79">
        <v>2.4</v>
      </c>
      <c r="Z437" s="79" t="s">
        <v>121</v>
      </c>
      <c r="AA437" s="80">
        <f t="shared" si="58"/>
        <v>8.875</v>
      </c>
      <c r="AB437" s="80">
        <f t="shared" si="58"/>
        <v>15.620000000000001</v>
      </c>
      <c r="AC437" s="80">
        <f t="shared" si="58"/>
        <v>8.52</v>
      </c>
    </row>
    <row r="438" spans="2:32" ht="15">
      <c r="B438" s="167"/>
      <c r="C438" s="277"/>
      <c r="D438" s="277"/>
      <c r="E438" s="168"/>
      <c r="F438" s="175"/>
      <c r="G438" s="233"/>
      <c r="H438" s="234"/>
      <c r="I438" s="27" t="str">
        <f t="shared" si="56"/>
        <v>0</v>
      </c>
      <c r="J438" s="28">
        <f t="shared" si="57"/>
        <v>0</v>
      </c>
      <c r="R438" s="79" t="s">
        <v>179</v>
      </c>
      <c r="S438" s="79">
        <v>2.8</v>
      </c>
      <c r="T438" s="79">
        <v>4.9000000000000004</v>
      </c>
      <c r="U438" s="79">
        <v>2.8</v>
      </c>
      <c r="Z438" s="79" t="s">
        <v>179</v>
      </c>
      <c r="AA438" s="80">
        <f t="shared" si="58"/>
        <v>9.94</v>
      </c>
      <c r="AB438" s="80">
        <f t="shared" si="58"/>
        <v>17.395</v>
      </c>
      <c r="AC438" s="80">
        <f t="shared" si="58"/>
        <v>9.94</v>
      </c>
    </row>
    <row r="439" spans="2:32" ht="15">
      <c r="B439" s="167"/>
      <c r="C439" s="277"/>
      <c r="D439" s="277"/>
      <c r="E439" s="168"/>
      <c r="F439" s="175"/>
      <c r="G439" s="233"/>
      <c r="H439" s="234"/>
      <c r="I439" s="27" t="str">
        <f t="shared" si="56"/>
        <v>0</v>
      </c>
      <c r="J439" s="28">
        <f t="shared" si="57"/>
        <v>0</v>
      </c>
      <c r="R439" s="79" t="s">
        <v>122</v>
      </c>
      <c r="S439" s="79">
        <v>3.3</v>
      </c>
      <c r="T439" s="79">
        <v>5.8</v>
      </c>
      <c r="U439" s="79">
        <v>3.2</v>
      </c>
      <c r="Z439" s="79" t="s">
        <v>122</v>
      </c>
      <c r="AA439" s="80">
        <f t="shared" si="58"/>
        <v>11.714999999999998</v>
      </c>
      <c r="AB439" s="80">
        <f t="shared" si="58"/>
        <v>20.59</v>
      </c>
      <c r="AC439" s="80">
        <f t="shared" si="58"/>
        <v>11.36</v>
      </c>
    </row>
    <row r="440" spans="2:32">
      <c r="B440" s="167"/>
      <c r="C440" s="277"/>
      <c r="D440" s="277"/>
      <c r="E440" s="168"/>
      <c r="F440" s="175"/>
      <c r="G440" s="233"/>
      <c r="H440" s="234"/>
      <c r="I440" s="27" t="str">
        <f t="shared" si="56"/>
        <v>0</v>
      </c>
      <c r="J440" s="28">
        <f t="shared" si="57"/>
        <v>0</v>
      </c>
    </row>
    <row r="441" spans="2:32">
      <c r="B441" s="167"/>
      <c r="C441" s="277"/>
      <c r="D441" s="277"/>
      <c r="E441" s="170"/>
      <c r="F441" s="175"/>
      <c r="G441" s="233"/>
      <c r="H441" s="234"/>
      <c r="I441" s="27" t="str">
        <f t="shared" si="56"/>
        <v>0</v>
      </c>
      <c r="J441" s="28">
        <f t="shared" si="57"/>
        <v>0</v>
      </c>
    </row>
    <row r="442" spans="2:32">
      <c r="B442" s="167"/>
      <c r="C442" s="277"/>
      <c r="D442" s="277"/>
      <c r="E442" s="170"/>
      <c r="F442" s="175"/>
      <c r="G442" s="233"/>
      <c r="H442" s="234"/>
      <c r="I442" s="27" t="str">
        <f t="shared" si="56"/>
        <v>0</v>
      </c>
      <c r="J442" s="28">
        <f t="shared" si="57"/>
        <v>0</v>
      </c>
    </row>
    <row r="443" spans="2:32">
      <c r="B443" s="167"/>
      <c r="C443" s="277"/>
      <c r="D443" s="277"/>
      <c r="E443" s="170"/>
      <c r="F443" s="175"/>
      <c r="G443" s="233"/>
      <c r="H443" s="234"/>
      <c r="I443" s="27" t="str">
        <f t="shared" si="56"/>
        <v>0</v>
      </c>
      <c r="J443" s="28">
        <f t="shared" si="57"/>
        <v>0</v>
      </c>
    </row>
    <row r="444" spans="2:32">
      <c r="B444" s="167"/>
      <c r="C444" s="277"/>
      <c r="D444" s="277"/>
      <c r="E444" s="170"/>
      <c r="F444" s="175"/>
      <c r="G444" s="233"/>
      <c r="H444" s="234"/>
      <c r="I444" s="27" t="str">
        <f t="shared" si="56"/>
        <v>0</v>
      </c>
      <c r="J444" s="28">
        <f t="shared" si="57"/>
        <v>0</v>
      </c>
    </row>
    <row r="445" spans="2:32">
      <c r="B445" s="167"/>
      <c r="C445" s="277"/>
      <c r="D445" s="277"/>
      <c r="E445" s="170"/>
      <c r="F445" s="175"/>
      <c r="G445" s="233"/>
      <c r="H445" s="234"/>
      <c r="I445" s="27" t="str">
        <f t="shared" si="56"/>
        <v>0</v>
      </c>
      <c r="J445" s="28">
        <f t="shared" si="57"/>
        <v>0</v>
      </c>
    </row>
    <row r="446" spans="2:32">
      <c r="B446" s="167"/>
      <c r="C446" s="277"/>
      <c r="D446" s="277"/>
      <c r="E446" s="170"/>
      <c r="F446" s="175"/>
      <c r="G446" s="233"/>
      <c r="H446" s="234"/>
      <c r="I446" s="27" t="str">
        <f t="shared" si="56"/>
        <v>0</v>
      </c>
      <c r="J446" s="28">
        <f t="shared" si="57"/>
        <v>0</v>
      </c>
    </row>
    <row r="447" spans="2:32">
      <c r="B447" s="167"/>
      <c r="C447" s="277"/>
      <c r="D447" s="277"/>
      <c r="E447" s="170"/>
      <c r="F447" s="175"/>
      <c r="G447" s="233"/>
      <c r="H447" s="234"/>
      <c r="I447" s="27" t="str">
        <f t="shared" si="56"/>
        <v>0</v>
      </c>
      <c r="J447" s="28">
        <f t="shared" si="57"/>
        <v>0</v>
      </c>
    </row>
    <row r="448" spans="2:32">
      <c r="B448" s="167"/>
      <c r="C448" s="277"/>
      <c r="D448" s="277"/>
      <c r="E448" s="170"/>
      <c r="F448" s="175"/>
      <c r="G448" s="233"/>
      <c r="H448" s="234"/>
      <c r="I448" s="27" t="str">
        <f t="shared" si="56"/>
        <v>0</v>
      </c>
      <c r="J448" s="28">
        <f t="shared" si="57"/>
        <v>0</v>
      </c>
    </row>
    <row r="449" spans="2:10">
      <c r="B449" s="167"/>
      <c r="C449" s="277"/>
      <c r="D449" s="277"/>
      <c r="E449" s="170"/>
      <c r="F449" s="175"/>
      <c r="G449" s="233"/>
      <c r="H449" s="234"/>
      <c r="I449" s="27" t="str">
        <f t="shared" si="56"/>
        <v>0</v>
      </c>
      <c r="J449" s="28">
        <f t="shared" si="57"/>
        <v>0</v>
      </c>
    </row>
    <row r="450" spans="2:10">
      <c r="B450" s="167"/>
      <c r="C450" s="277"/>
      <c r="D450" s="277"/>
      <c r="E450" s="170"/>
      <c r="F450" s="175"/>
      <c r="G450" s="233"/>
      <c r="H450" s="234"/>
      <c r="I450" s="27" t="str">
        <f t="shared" si="56"/>
        <v>0</v>
      </c>
      <c r="J450" s="28">
        <f t="shared" si="57"/>
        <v>0</v>
      </c>
    </row>
    <row r="451" spans="2:10">
      <c r="B451" s="167"/>
      <c r="C451" s="277"/>
      <c r="D451" s="277"/>
      <c r="E451" s="170"/>
      <c r="F451" s="175"/>
      <c r="G451" s="233"/>
      <c r="H451" s="234"/>
      <c r="I451" s="27" t="str">
        <f t="shared" si="56"/>
        <v>0</v>
      </c>
      <c r="J451" s="28">
        <f t="shared" si="57"/>
        <v>0</v>
      </c>
    </row>
    <row r="452" spans="2:10">
      <c r="B452" s="167"/>
      <c r="C452" s="277"/>
      <c r="D452" s="277"/>
      <c r="E452" s="170"/>
      <c r="F452" s="175"/>
      <c r="G452" s="233"/>
      <c r="H452" s="234"/>
      <c r="I452" s="27" t="str">
        <f t="shared" si="56"/>
        <v>0</v>
      </c>
      <c r="J452" s="28">
        <f t="shared" si="57"/>
        <v>0</v>
      </c>
    </row>
    <row r="453" spans="2:10">
      <c r="B453" s="167"/>
      <c r="C453" s="277"/>
      <c r="D453" s="277"/>
      <c r="E453" s="170"/>
      <c r="F453" s="175"/>
      <c r="G453" s="233"/>
      <c r="H453" s="234"/>
      <c r="I453" s="27" t="str">
        <f t="shared" si="56"/>
        <v>0</v>
      </c>
      <c r="J453" s="28">
        <f t="shared" si="57"/>
        <v>0</v>
      </c>
    </row>
    <row r="454" spans="2:10">
      <c r="B454" s="167"/>
      <c r="C454" s="277"/>
      <c r="D454" s="277"/>
      <c r="E454" s="170"/>
      <c r="F454" s="175"/>
      <c r="G454" s="233"/>
      <c r="H454" s="234"/>
      <c r="I454" s="27" t="str">
        <f t="shared" si="56"/>
        <v>0</v>
      </c>
      <c r="J454" s="28">
        <f t="shared" si="57"/>
        <v>0</v>
      </c>
    </row>
    <row r="455" spans="2:10">
      <c r="B455" s="167"/>
      <c r="C455" s="277"/>
      <c r="D455" s="277"/>
      <c r="E455" s="170"/>
      <c r="F455" s="175"/>
      <c r="G455" s="233"/>
      <c r="H455" s="234"/>
      <c r="I455" s="27" t="str">
        <f t="shared" si="56"/>
        <v>0</v>
      </c>
      <c r="J455" s="28">
        <f t="shared" si="57"/>
        <v>0</v>
      </c>
    </row>
    <row r="456" spans="2:10">
      <c r="B456" s="167"/>
      <c r="C456" s="277"/>
      <c r="D456" s="277"/>
      <c r="E456" s="170"/>
      <c r="F456" s="175"/>
      <c r="G456" s="233"/>
      <c r="H456" s="234"/>
      <c r="I456" s="27" t="str">
        <f t="shared" si="56"/>
        <v>0</v>
      </c>
      <c r="J456" s="28">
        <f t="shared" si="57"/>
        <v>0</v>
      </c>
    </row>
    <row r="457" spans="2:10">
      <c r="B457" s="167"/>
      <c r="C457" s="277"/>
      <c r="D457" s="277"/>
      <c r="E457" s="172"/>
      <c r="F457" s="175"/>
      <c r="G457" s="233"/>
      <c r="H457" s="234"/>
      <c r="I457" s="27" t="str">
        <f t="shared" si="56"/>
        <v>0</v>
      </c>
      <c r="J457" s="28">
        <f t="shared" si="57"/>
        <v>0</v>
      </c>
    </row>
    <row r="458" spans="2:10">
      <c r="I458" s="21" t="s">
        <v>12</v>
      </c>
      <c r="J458" s="36">
        <f>SUM(J434:J457)</f>
        <v>0</v>
      </c>
    </row>
    <row r="464" spans="2:10">
      <c r="D464" s="68" t="s">
        <v>89</v>
      </c>
    </row>
    <row r="465" spans="2:20">
      <c r="B465" s="21" t="s">
        <v>146</v>
      </c>
    </row>
    <row r="466" spans="2:20">
      <c r="B466" s="239" t="s">
        <v>145</v>
      </c>
      <c r="C466" s="239"/>
      <c r="D466" s="104" t="s">
        <v>10</v>
      </c>
      <c r="E466" s="105" t="s">
        <v>41</v>
      </c>
      <c r="F466" s="235" t="s">
        <v>42</v>
      </c>
      <c r="G466" s="236"/>
      <c r="H466" s="102" t="s">
        <v>13</v>
      </c>
      <c r="I466" s="9" t="s">
        <v>11</v>
      </c>
      <c r="J466" s="117"/>
      <c r="R466" s="21" t="s">
        <v>140</v>
      </c>
    </row>
    <row r="467" spans="2:20" ht="15">
      <c r="B467" s="231"/>
      <c r="C467" s="232"/>
      <c r="D467" s="168"/>
      <c r="E467" s="175"/>
      <c r="F467" s="233"/>
      <c r="G467" s="234"/>
      <c r="H467" s="27" t="str">
        <f>IFERROR(VLOOKUP(B467,R469:T473,3)*(1+E467),("0"))</f>
        <v>0</v>
      </c>
      <c r="I467" s="37">
        <f>D467*H467</f>
        <v>0</v>
      </c>
      <c r="J467" s="25"/>
      <c r="R467" s="266" t="s">
        <v>115</v>
      </c>
      <c r="S467" s="88"/>
      <c r="T467" s="89"/>
    </row>
    <row r="468" spans="2:20" ht="15">
      <c r="B468" s="231"/>
      <c r="C468" s="232"/>
      <c r="D468" s="168"/>
      <c r="E468" s="175"/>
      <c r="F468" s="233"/>
      <c r="G468" s="234"/>
      <c r="H468" s="27" t="str">
        <f t="shared" ref="H468:H484" si="59">IFERROR(VLOOKUP(B468,R470:T473,3)*(1+E468),("0"))</f>
        <v>0</v>
      </c>
      <c r="I468" s="37">
        <f t="shared" ref="I468:I484" si="60">D468*H468</f>
        <v>0</v>
      </c>
      <c r="J468" s="25"/>
      <c r="R468" s="275"/>
      <c r="S468" s="85" t="s">
        <v>2</v>
      </c>
      <c r="T468" s="86" t="s">
        <v>37</v>
      </c>
    </row>
    <row r="469" spans="2:20" ht="15">
      <c r="B469" s="231"/>
      <c r="C469" s="232"/>
      <c r="D469" s="168"/>
      <c r="E469" s="175"/>
      <c r="F469" s="233"/>
      <c r="G469" s="234"/>
      <c r="H469" s="27" t="str">
        <f t="shared" si="59"/>
        <v>0</v>
      </c>
      <c r="I469" s="37">
        <f t="shared" si="60"/>
        <v>0</v>
      </c>
      <c r="J469" s="25"/>
      <c r="R469" s="87" t="s">
        <v>141</v>
      </c>
      <c r="S469" s="64">
        <v>1.65</v>
      </c>
      <c r="T469" s="80">
        <f>S469*$X$73</f>
        <v>5.857499999999999</v>
      </c>
    </row>
    <row r="470" spans="2:20" ht="15">
      <c r="B470" s="231"/>
      <c r="C470" s="232"/>
      <c r="D470" s="168"/>
      <c r="E470" s="175"/>
      <c r="F470" s="233"/>
      <c r="G470" s="234"/>
      <c r="H470" s="27" t="str">
        <f t="shared" si="59"/>
        <v>0</v>
      </c>
      <c r="I470" s="37">
        <f t="shared" si="60"/>
        <v>0</v>
      </c>
      <c r="J470" s="25"/>
      <c r="R470" s="103" t="s">
        <v>142</v>
      </c>
      <c r="S470" s="103">
        <v>2.0499999999999998</v>
      </c>
      <c r="T470" s="80">
        <f>S470*$X$73</f>
        <v>7.277499999999999</v>
      </c>
    </row>
    <row r="471" spans="2:20" ht="15">
      <c r="B471" s="231"/>
      <c r="C471" s="232"/>
      <c r="D471" s="168"/>
      <c r="E471" s="175"/>
      <c r="F471" s="233"/>
      <c r="G471" s="234"/>
      <c r="H471" s="27" t="str">
        <f t="shared" si="59"/>
        <v>0</v>
      </c>
      <c r="I471" s="37">
        <f t="shared" si="60"/>
        <v>0</v>
      </c>
      <c r="J471" s="25"/>
      <c r="R471" s="103" t="s">
        <v>143</v>
      </c>
      <c r="S471" s="103">
        <v>2.5</v>
      </c>
      <c r="T471" s="80">
        <f>S471*$X$73</f>
        <v>8.875</v>
      </c>
    </row>
    <row r="472" spans="2:20" ht="15">
      <c r="B472" s="231"/>
      <c r="C472" s="232"/>
      <c r="D472" s="168"/>
      <c r="E472" s="175"/>
      <c r="F472" s="233"/>
      <c r="G472" s="234"/>
      <c r="H472" s="27" t="str">
        <f t="shared" si="59"/>
        <v>0</v>
      </c>
      <c r="I472" s="37">
        <f t="shared" si="60"/>
        <v>0</v>
      </c>
      <c r="J472" s="25"/>
      <c r="R472" s="103" t="s">
        <v>144</v>
      </c>
      <c r="S472" s="103">
        <v>2.8</v>
      </c>
      <c r="T472" s="80">
        <f>S472*$X$73</f>
        <v>9.94</v>
      </c>
    </row>
    <row r="473" spans="2:20" ht="15">
      <c r="B473" s="231"/>
      <c r="C473" s="232"/>
      <c r="D473" s="168"/>
      <c r="E473" s="175"/>
      <c r="F473" s="233"/>
      <c r="G473" s="234"/>
      <c r="H473" s="27" t="str">
        <f t="shared" si="59"/>
        <v>0</v>
      </c>
      <c r="I473" s="37">
        <f t="shared" si="60"/>
        <v>0</v>
      </c>
      <c r="J473" s="25"/>
      <c r="R473" s="103" t="s">
        <v>178</v>
      </c>
      <c r="S473" s="103">
        <v>0.6</v>
      </c>
      <c r="T473" s="80">
        <f>S473*$X$73</f>
        <v>2.13</v>
      </c>
    </row>
    <row r="474" spans="2:20">
      <c r="B474" s="231"/>
      <c r="C474" s="232"/>
      <c r="D474" s="168"/>
      <c r="E474" s="175"/>
      <c r="F474" s="233"/>
      <c r="G474" s="234"/>
      <c r="H474" s="27" t="str">
        <f t="shared" si="59"/>
        <v>0</v>
      </c>
      <c r="I474" s="37">
        <f t="shared" si="60"/>
        <v>0</v>
      </c>
      <c r="J474" s="25"/>
    </row>
    <row r="475" spans="2:20">
      <c r="B475" s="231"/>
      <c r="C475" s="232"/>
      <c r="D475" s="168"/>
      <c r="E475" s="175"/>
      <c r="F475" s="233"/>
      <c r="G475" s="234"/>
      <c r="H475" s="27" t="str">
        <f t="shared" si="59"/>
        <v>0</v>
      </c>
      <c r="I475" s="37">
        <f t="shared" si="60"/>
        <v>0</v>
      </c>
      <c r="J475" s="25"/>
    </row>
    <row r="476" spans="2:20">
      <c r="B476" s="231"/>
      <c r="C476" s="232"/>
      <c r="D476" s="168"/>
      <c r="E476" s="175"/>
      <c r="F476" s="233"/>
      <c r="G476" s="234"/>
      <c r="H476" s="27" t="str">
        <f t="shared" si="59"/>
        <v>0</v>
      </c>
      <c r="I476" s="37">
        <f t="shared" si="60"/>
        <v>0</v>
      </c>
      <c r="J476" s="25"/>
    </row>
    <row r="477" spans="2:20">
      <c r="B477" s="231"/>
      <c r="C477" s="232"/>
      <c r="D477" s="168"/>
      <c r="E477" s="175"/>
      <c r="F477" s="233"/>
      <c r="G477" s="234"/>
      <c r="H477" s="27" t="str">
        <f t="shared" si="59"/>
        <v>0</v>
      </c>
      <c r="I477" s="37">
        <f t="shared" si="60"/>
        <v>0</v>
      </c>
      <c r="J477" s="25"/>
    </row>
    <row r="478" spans="2:20">
      <c r="B478" s="231"/>
      <c r="C478" s="232"/>
      <c r="D478" s="168"/>
      <c r="E478" s="175"/>
      <c r="F478" s="233"/>
      <c r="G478" s="234"/>
      <c r="H478" s="27" t="str">
        <f t="shared" si="59"/>
        <v>0</v>
      </c>
      <c r="I478" s="37">
        <f t="shared" si="60"/>
        <v>0</v>
      </c>
      <c r="J478" s="25"/>
    </row>
    <row r="479" spans="2:20">
      <c r="B479" s="231"/>
      <c r="C479" s="232"/>
      <c r="D479" s="168"/>
      <c r="E479" s="175"/>
      <c r="F479" s="233"/>
      <c r="G479" s="234"/>
      <c r="H479" s="27" t="str">
        <f t="shared" si="59"/>
        <v>0</v>
      </c>
      <c r="I479" s="37">
        <f t="shared" si="60"/>
        <v>0</v>
      </c>
      <c r="J479" s="25"/>
    </row>
    <row r="480" spans="2:20">
      <c r="B480" s="231"/>
      <c r="C480" s="232"/>
      <c r="D480" s="168"/>
      <c r="E480" s="175"/>
      <c r="F480" s="233"/>
      <c r="G480" s="234"/>
      <c r="H480" s="27" t="str">
        <f t="shared" si="59"/>
        <v>0</v>
      </c>
      <c r="I480" s="37">
        <f t="shared" si="60"/>
        <v>0</v>
      </c>
      <c r="J480" s="25"/>
    </row>
    <row r="481" spans="2:10">
      <c r="B481" s="231"/>
      <c r="C481" s="232"/>
      <c r="D481" s="168"/>
      <c r="E481" s="175"/>
      <c r="F481" s="233"/>
      <c r="G481" s="234"/>
      <c r="H481" s="27" t="str">
        <f t="shared" si="59"/>
        <v>0</v>
      </c>
      <c r="I481" s="37">
        <f t="shared" si="60"/>
        <v>0</v>
      </c>
      <c r="J481" s="25"/>
    </row>
    <row r="482" spans="2:10">
      <c r="B482" s="231"/>
      <c r="C482" s="232"/>
      <c r="D482" s="168"/>
      <c r="E482" s="175"/>
      <c r="F482" s="233"/>
      <c r="G482" s="234"/>
      <c r="H482" s="27" t="str">
        <f t="shared" si="59"/>
        <v>0</v>
      </c>
      <c r="I482" s="37">
        <f t="shared" si="60"/>
        <v>0</v>
      </c>
      <c r="J482" s="25"/>
    </row>
    <row r="483" spans="2:10">
      <c r="B483" s="231"/>
      <c r="C483" s="232"/>
      <c r="D483" s="168"/>
      <c r="E483" s="175"/>
      <c r="F483" s="233"/>
      <c r="G483" s="234"/>
      <c r="H483" s="27" t="str">
        <f t="shared" si="59"/>
        <v>0</v>
      </c>
      <c r="I483" s="37">
        <f t="shared" si="60"/>
        <v>0</v>
      </c>
      <c r="J483" s="25"/>
    </row>
    <row r="484" spans="2:10">
      <c r="B484" s="231"/>
      <c r="C484" s="232"/>
      <c r="D484" s="168"/>
      <c r="E484" s="175"/>
      <c r="F484" s="233"/>
      <c r="G484" s="234"/>
      <c r="H484" s="27" t="str">
        <f t="shared" si="59"/>
        <v>0</v>
      </c>
      <c r="I484" s="37">
        <f t="shared" si="60"/>
        <v>0</v>
      </c>
      <c r="J484" s="25"/>
    </row>
    <row r="485" spans="2:10">
      <c r="H485" s="21" t="s">
        <v>12</v>
      </c>
      <c r="I485" s="36">
        <f>SUM(I467:I484)</f>
        <v>0</v>
      </c>
      <c r="J485" s="25"/>
    </row>
    <row r="486" spans="2:10">
      <c r="B486" s="113"/>
      <c r="C486" s="284"/>
      <c r="D486" s="284"/>
      <c r="E486" s="115"/>
      <c r="F486" s="116"/>
      <c r="G486" s="285"/>
      <c r="H486" s="285"/>
      <c r="I486" s="114"/>
      <c r="J486" s="25"/>
    </row>
    <row r="487" spans="2:10">
      <c r="B487" s="113"/>
      <c r="C487" s="284"/>
      <c r="D487" s="284"/>
      <c r="E487" s="115"/>
      <c r="F487" s="116"/>
      <c r="G487" s="285"/>
      <c r="H487" s="285"/>
      <c r="I487" s="114"/>
      <c r="J487" s="25"/>
    </row>
    <row r="488" spans="2:10">
      <c r="B488" s="113"/>
      <c r="C488" s="284"/>
      <c r="D488" s="284"/>
      <c r="E488" s="115"/>
      <c r="F488" s="116"/>
      <c r="G488" s="285"/>
      <c r="H488" s="285"/>
      <c r="I488" s="114"/>
      <c r="J488" s="25"/>
    </row>
    <row r="489" spans="2:10">
      <c r="B489" s="113"/>
      <c r="C489" s="284"/>
      <c r="D489" s="284"/>
      <c r="E489" s="115"/>
      <c r="F489" s="116"/>
      <c r="G489" s="285"/>
      <c r="H489" s="285"/>
      <c r="I489" s="114"/>
      <c r="J489" s="25"/>
    </row>
    <row r="490" spans="2:10">
      <c r="B490" s="113"/>
      <c r="C490" s="284"/>
      <c r="D490" s="284"/>
      <c r="E490" s="26"/>
      <c r="F490" s="116"/>
      <c r="G490" s="285"/>
      <c r="H490" s="285"/>
      <c r="I490" s="114"/>
      <c r="J490" s="25"/>
    </row>
    <row r="491" spans="2:10">
      <c r="J491" s="36"/>
    </row>
  </sheetData>
  <sheetProtection password="E91A" sheet="1" objects="1" scenarios="1"/>
  <mergeCells count="450">
    <mergeCell ref="C490:D490"/>
    <mergeCell ref="G490:H490"/>
    <mergeCell ref="R467:R468"/>
    <mergeCell ref="B466:C466"/>
    <mergeCell ref="F466:G466"/>
    <mergeCell ref="B467:C467"/>
    <mergeCell ref="F467:G467"/>
    <mergeCell ref="B468:C468"/>
    <mergeCell ref="F468:G468"/>
    <mergeCell ref="B469:C469"/>
    <mergeCell ref="F469:G469"/>
    <mergeCell ref="B470:C470"/>
    <mergeCell ref="F470:G470"/>
    <mergeCell ref="B471:C471"/>
    <mergeCell ref="F471:G471"/>
    <mergeCell ref="B472:C472"/>
    <mergeCell ref="F472:G472"/>
    <mergeCell ref="B473:C473"/>
    <mergeCell ref="F473:G473"/>
    <mergeCell ref="B474:C474"/>
    <mergeCell ref="F474:G474"/>
    <mergeCell ref="B475:C475"/>
    <mergeCell ref="F475:G475"/>
    <mergeCell ref="B476:C476"/>
    <mergeCell ref="C486:D486"/>
    <mergeCell ref="G486:H486"/>
    <mergeCell ref="C487:D487"/>
    <mergeCell ref="G487:H487"/>
    <mergeCell ref="C488:D488"/>
    <mergeCell ref="G488:H488"/>
    <mergeCell ref="C489:D489"/>
    <mergeCell ref="G489:H489"/>
    <mergeCell ref="A62:A63"/>
    <mergeCell ref="A64:A65"/>
    <mergeCell ref="A66:A67"/>
    <mergeCell ref="B480:C480"/>
    <mergeCell ref="F480:G480"/>
    <mergeCell ref="B481:C481"/>
    <mergeCell ref="F481:G481"/>
    <mergeCell ref="B482:C482"/>
    <mergeCell ref="F482:G482"/>
    <mergeCell ref="B483:C483"/>
    <mergeCell ref="F483:G483"/>
    <mergeCell ref="B484:C484"/>
    <mergeCell ref="F484:G484"/>
    <mergeCell ref="F476:G476"/>
    <mergeCell ref="B477:C477"/>
    <mergeCell ref="F477:G477"/>
    <mergeCell ref="B478:C478"/>
    <mergeCell ref="F478:G478"/>
    <mergeCell ref="B479:C479"/>
    <mergeCell ref="F479:G479"/>
    <mergeCell ref="C453:D453"/>
    <mergeCell ref="C454:D454"/>
    <mergeCell ref="C455:D455"/>
    <mergeCell ref="C456:D456"/>
    <mergeCell ref="C457:D457"/>
    <mergeCell ref="Z433:Z434"/>
    <mergeCell ref="G99:H99"/>
    <mergeCell ref="G86:H86"/>
    <mergeCell ref="G85:H85"/>
    <mergeCell ref="G92:H92"/>
    <mergeCell ref="G91:H91"/>
    <mergeCell ref="G90:H90"/>
    <mergeCell ref="G89:H89"/>
    <mergeCell ref="G88:H88"/>
    <mergeCell ref="G87:H87"/>
    <mergeCell ref="R411:S411"/>
    <mergeCell ref="H178:I178"/>
    <mergeCell ref="H191:I191"/>
    <mergeCell ref="H192:I192"/>
    <mergeCell ref="H193:I193"/>
    <mergeCell ref="H194:I194"/>
    <mergeCell ref="H127:I127"/>
    <mergeCell ref="H128:I128"/>
    <mergeCell ref="H129:I129"/>
    <mergeCell ref="H130:I130"/>
    <mergeCell ref="H135:I135"/>
    <mergeCell ref="H136:I136"/>
    <mergeCell ref="H137:I137"/>
    <mergeCell ref="H138:I138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49:H449"/>
    <mergeCell ref="G450:H450"/>
    <mergeCell ref="G451:H451"/>
    <mergeCell ref="G452:H452"/>
    <mergeCell ref="G453:H453"/>
    <mergeCell ref="G454:H454"/>
    <mergeCell ref="G455:H455"/>
    <mergeCell ref="G456:H456"/>
    <mergeCell ref="G457:H457"/>
    <mergeCell ref="G444:H444"/>
    <mergeCell ref="G445:H445"/>
    <mergeCell ref="G446:H446"/>
    <mergeCell ref="G447:H447"/>
    <mergeCell ref="G448:H448"/>
    <mergeCell ref="G84:H84"/>
    <mergeCell ref="G83:H83"/>
    <mergeCell ref="G82:H82"/>
    <mergeCell ref="G81:H81"/>
    <mergeCell ref="G103:H103"/>
    <mergeCell ref="G104:H104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07:I207"/>
    <mergeCell ref="H208:I208"/>
    <mergeCell ref="H209:I209"/>
    <mergeCell ref="H188:I188"/>
    <mergeCell ref="B420:C420"/>
    <mergeCell ref="F420:G420"/>
    <mergeCell ref="B421:C421"/>
    <mergeCell ref="F421:G421"/>
    <mergeCell ref="B422:C422"/>
    <mergeCell ref="F422:G422"/>
    <mergeCell ref="B423:C423"/>
    <mergeCell ref="F423:G423"/>
    <mergeCell ref="E431:F432"/>
    <mergeCell ref="B405:C405"/>
    <mergeCell ref="B406:C406"/>
    <mergeCell ref="F406:G406"/>
    <mergeCell ref="F405:G405"/>
    <mergeCell ref="B407:C407"/>
    <mergeCell ref="F407:G407"/>
    <mergeCell ref="B408:C408"/>
    <mergeCell ref="F408:G408"/>
    <mergeCell ref="B19:D21"/>
    <mergeCell ref="E21:J21"/>
    <mergeCell ref="C25:F25"/>
    <mergeCell ref="B205:F206"/>
    <mergeCell ref="B101:C101"/>
    <mergeCell ref="B102:C102"/>
    <mergeCell ref="B103:C103"/>
    <mergeCell ref="B104:C104"/>
    <mergeCell ref="G95:H95"/>
    <mergeCell ref="G96:H96"/>
    <mergeCell ref="G97:H97"/>
    <mergeCell ref="G98:H98"/>
    <mergeCell ref="H219:I219"/>
    <mergeCell ref="H220:I220"/>
    <mergeCell ref="G101:H101"/>
    <mergeCell ref="G102:H102"/>
    <mergeCell ref="B409:C409"/>
    <mergeCell ref="F409:G409"/>
    <mergeCell ref="B410:C410"/>
    <mergeCell ref="F410:G410"/>
    <mergeCell ref="B411:C411"/>
    <mergeCell ref="F411:G411"/>
    <mergeCell ref="B412:C412"/>
    <mergeCell ref="F412:G412"/>
    <mergeCell ref="B413:C413"/>
    <mergeCell ref="F413:G413"/>
    <mergeCell ref="B414:C414"/>
    <mergeCell ref="F414:G414"/>
    <mergeCell ref="B415:C415"/>
    <mergeCell ref="F415:G415"/>
    <mergeCell ref="B416:C416"/>
    <mergeCell ref="F416:G416"/>
    <mergeCell ref="B417:C417"/>
    <mergeCell ref="F417:G417"/>
    <mergeCell ref="B418:C418"/>
    <mergeCell ref="F418:G418"/>
    <mergeCell ref="B419:C419"/>
    <mergeCell ref="F419:G419"/>
    <mergeCell ref="R433:R434"/>
    <mergeCell ref="G433:H433"/>
    <mergeCell ref="G434:H434"/>
    <mergeCell ref="C433:D433"/>
    <mergeCell ref="C434:D434"/>
    <mergeCell ref="B321:E322"/>
    <mergeCell ref="R406:S406"/>
    <mergeCell ref="R407:S407"/>
    <mergeCell ref="R408:S408"/>
    <mergeCell ref="R409:S409"/>
    <mergeCell ref="R410:S410"/>
    <mergeCell ref="H325:I325"/>
    <mergeCell ref="H326:I326"/>
    <mergeCell ref="H327:I327"/>
    <mergeCell ref="H328:I328"/>
    <mergeCell ref="H329:I329"/>
    <mergeCell ref="H366:I366"/>
    <mergeCell ref="H364:I364"/>
    <mergeCell ref="H365:I365"/>
    <mergeCell ref="H333:I333"/>
    <mergeCell ref="H334:I334"/>
    <mergeCell ref="H335:I335"/>
    <mergeCell ref="C192:D192"/>
    <mergeCell ref="C191:D191"/>
    <mergeCell ref="C193:D193"/>
    <mergeCell ref="C194:D194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BA97:BG97"/>
    <mergeCell ref="Y205:Y206"/>
    <mergeCell ref="Z205:AD205"/>
    <mergeCell ref="Z323:Z324"/>
    <mergeCell ref="AA323:AF323"/>
    <mergeCell ref="R372:R373"/>
    <mergeCell ref="S372:X372"/>
    <mergeCell ref="G93:H93"/>
    <mergeCell ref="G94:H94"/>
    <mergeCell ref="S322:W322"/>
    <mergeCell ref="R323:R324"/>
    <mergeCell ref="S323:X323"/>
    <mergeCell ref="H140:I140"/>
    <mergeCell ref="H141:I141"/>
    <mergeCell ref="H142:I142"/>
    <mergeCell ref="H143:I143"/>
    <mergeCell ref="H144:I144"/>
    <mergeCell ref="H145:I145"/>
    <mergeCell ref="H146:I146"/>
    <mergeCell ref="AR97:AR98"/>
    <mergeCell ref="AS97:AY97"/>
    <mergeCell ref="AZ97:AZ98"/>
    <mergeCell ref="H126:I126"/>
    <mergeCell ref="Y163:AC163"/>
    <mergeCell ref="B74:F74"/>
    <mergeCell ref="B162:F163"/>
    <mergeCell ref="H164:I164"/>
    <mergeCell ref="B115:F116"/>
    <mergeCell ref="H167:I167"/>
    <mergeCell ref="H150:I150"/>
    <mergeCell ref="H151:I151"/>
    <mergeCell ref="R163:R164"/>
    <mergeCell ref="S163:W163"/>
    <mergeCell ref="H131:I131"/>
    <mergeCell ref="H132:I132"/>
    <mergeCell ref="H133:I133"/>
    <mergeCell ref="H134:I134"/>
    <mergeCell ref="G75:H75"/>
    <mergeCell ref="G76:H76"/>
    <mergeCell ref="G77:H77"/>
    <mergeCell ref="G78:H78"/>
    <mergeCell ref="G79:H79"/>
    <mergeCell ref="G80:H80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72:I172"/>
    <mergeCell ref="H173:I173"/>
    <mergeCell ref="H174:I174"/>
    <mergeCell ref="H175:I175"/>
    <mergeCell ref="H176:I176"/>
    <mergeCell ref="H177:I177"/>
    <mergeCell ref="S204:W204"/>
    <mergeCell ref="Z204:AD204"/>
    <mergeCell ref="R205:R206"/>
    <mergeCell ref="S205:W205"/>
    <mergeCell ref="H139:I139"/>
    <mergeCell ref="H168:I168"/>
    <mergeCell ref="H169:I169"/>
    <mergeCell ref="H148:I148"/>
    <mergeCell ref="H149:I149"/>
    <mergeCell ref="H165:I165"/>
    <mergeCell ref="H166:I166"/>
    <mergeCell ref="H170:I170"/>
    <mergeCell ref="H171:I171"/>
    <mergeCell ref="H228:I228"/>
    <mergeCell ref="H229:I229"/>
    <mergeCell ref="H230:I230"/>
    <mergeCell ref="H231:I231"/>
    <mergeCell ref="C234:D234"/>
    <mergeCell ref="H234:I234"/>
    <mergeCell ref="H221:I221"/>
    <mergeCell ref="H222:I222"/>
    <mergeCell ref="H223:I223"/>
    <mergeCell ref="H224:I224"/>
    <mergeCell ref="H225:I225"/>
    <mergeCell ref="H226:I226"/>
    <mergeCell ref="H227:I227"/>
    <mergeCell ref="C235:D235"/>
    <mergeCell ref="H235:I235"/>
    <mergeCell ref="C236:D236"/>
    <mergeCell ref="H236:I236"/>
    <mergeCell ref="C237:D237"/>
    <mergeCell ref="H237:I237"/>
    <mergeCell ref="H348:I348"/>
    <mergeCell ref="H349:I349"/>
    <mergeCell ref="E323:F324"/>
    <mergeCell ref="H342:I342"/>
    <mergeCell ref="H343:I343"/>
    <mergeCell ref="H344:I344"/>
    <mergeCell ref="H345:I345"/>
    <mergeCell ref="H346:I346"/>
    <mergeCell ref="H347:I347"/>
    <mergeCell ref="H336:I336"/>
    <mergeCell ref="H337:I337"/>
    <mergeCell ref="H338:I338"/>
    <mergeCell ref="H339:I339"/>
    <mergeCell ref="H340:I340"/>
    <mergeCell ref="H341:I341"/>
    <mergeCell ref="H330:I330"/>
    <mergeCell ref="H331:I331"/>
    <mergeCell ref="H332:I332"/>
    <mergeCell ref="F378:G378"/>
    <mergeCell ref="F379:G379"/>
    <mergeCell ref="F380:G380"/>
    <mergeCell ref="F381:G381"/>
    <mergeCell ref="F382:G382"/>
    <mergeCell ref="F383:G383"/>
    <mergeCell ref="E374:F375"/>
    <mergeCell ref="H367:I367"/>
    <mergeCell ref="H368:I368"/>
    <mergeCell ref="H369:I369"/>
    <mergeCell ref="H370:I370"/>
    <mergeCell ref="H371:I371"/>
    <mergeCell ref="H372:I372"/>
    <mergeCell ref="H353:I353"/>
    <mergeCell ref="H354:I354"/>
    <mergeCell ref="H355:I355"/>
    <mergeCell ref="H356:I356"/>
    <mergeCell ref="H357:I357"/>
    <mergeCell ref="H358:I358"/>
    <mergeCell ref="H359:I359"/>
    <mergeCell ref="H360:I360"/>
    <mergeCell ref="H361:I361"/>
    <mergeCell ref="F396:G396"/>
    <mergeCell ref="F397:G397"/>
    <mergeCell ref="F398:G398"/>
    <mergeCell ref="F399:G399"/>
    <mergeCell ref="F400:G400"/>
    <mergeCell ref="B61:D61"/>
    <mergeCell ref="C148:D148"/>
    <mergeCell ref="C149:D149"/>
    <mergeCell ref="C150:D150"/>
    <mergeCell ref="C151:D151"/>
    <mergeCell ref="F390:G390"/>
    <mergeCell ref="F391:G391"/>
    <mergeCell ref="F392:G392"/>
    <mergeCell ref="F393:G393"/>
    <mergeCell ref="F394:G394"/>
    <mergeCell ref="F395:G395"/>
    <mergeCell ref="F384:G384"/>
    <mergeCell ref="F385:G385"/>
    <mergeCell ref="F386:G386"/>
    <mergeCell ref="F387:G387"/>
    <mergeCell ref="F388:G388"/>
    <mergeCell ref="F389:G389"/>
    <mergeCell ref="F376:G376"/>
    <mergeCell ref="F377:G377"/>
    <mergeCell ref="B246:F246"/>
    <mergeCell ref="B286:C286"/>
    <mergeCell ref="F286:G286"/>
    <mergeCell ref="B287:C287"/>
    <mergeCell ref="F287:G287"/>
    <mergeCell ref="B288:C288"/>
    <mergeCell ref="F288:G288"/>
    <mergeCell ref="B289:C289"/>
    <mergeCell ref="F289:G289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B282:C282"/>
    <mergeCell ref="F282:G282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B281:C281"/>
    <mergeCell ref="F281:G281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B299:C299"/>
    <mergeCell ref="F299:G299"/>
    <mergeCell ref="B290:C290"/>
    <mergeCell ref="F290:G290"/>
    <mergeCell ref="B291:C291"/>
    <mergeCell ref="F291:G291"/>
    <mergeCell ref="B292:C292"/>
    <mergeCell ref="F292:G292"/>
    <mergeCell ref="B293:C293"/>
    <mergeCell ref="F293:G293"/>
    <mergeCell ref="B294:C294"/>
    <mergeCell ref="F294:G294"/>
    <mergeCell ref="J281:M284"/>
    <mergeCell ref="B295:C295"/>
    <mergeCell ref="F295:G295"/>
    <mergeCell ref="B296:C296"/>
    <mergeCell ref="F296:G296"/>
    <mergeCell ref="B297:C297"/>
    <mergeCell ref="F297:G297"/>
    <mergeCell ref="B298:C298"/>
    <mergeCell ref="F298:G298"/>
    <mergeCell ref="B283:C283"/>
    <mergeCell ref="F283:G283"/>
    <mergeCell ref="B284:C284"/>
    <mergeCell ref="F284:G284"/>
    <mergeCell ref="B285:C285"/>
    <mergeCell ref="F285:G285"/>
  </mergeCells>
  <phoneticPr fontId="5" type="noConversion"/>
  <dataValidations xWindow="223" yWindow="466" count="18">
    <dataValidation type="list" allowBlank="1" showInputMessage="1" showErrorMessage="1" promptTitle="Kannakkeet" prompt="Valitse valikosta osa._x000d_" sqref="B406:B423">
      <formula1>$V$406:$V$411</formula1>
    </dataValidation>
    <dataValidation type="list" allowBlank="1" showInputMessage="1" showErrorMessage="1" promptTitle="Putkikoko" prompt="Valitse valikosta putkikoko._x000d_" sqref="B434:B457">
      <formula1>$R$435:$R$439</formula1>
    </dataValidation>
    <dataValidation type="list" allowBlank="1" showInputMessage="1" showErrorMessage="1" promptTitle="Venttiili" prompt="Valitse valikosta venttiili._x000d_" sqref="C434:D457">
      <formula1>$S$434:$U$434</formula1>
    </dataValidation>
    <dataValidation type="list" allowBlank="1" showInputMessage="1" showErrorMessage="1" promptTitle="Eristeen ulkohalkaisija" prompt="Valitse eristeen ulkohalkaisija._x000d_" sqref="B248:B271">
      <formula1>$R$250:$R$271</formula1>
    </dataValidation>
    <dataValidation type="list" allowBlank="1" showInputMessage="1" showErrorMessage="1" promptTitle="Taulukko" prompt="Valitse taulukko._x000d_" sqref="C248:C271">
      <formula1>$S$249:$T$249</formula1>
    </dataValidation>
    <dataValidation type="list" allowBlank="1" showInputMessage="1" showErrorMessage="1" promptTitle="Laippaventtiili" prompt="Valitse venttiilin koko_x000d__x000d_" sqref="B282:C299">
      <formula1>$R$282:$R$285</formula1>
    </dataValidation>
    <dataValidation type="list" allowBlank="1" showInputMessage="1" showErrorMessage="1" sqref="C77:C99">
      <formula1>$S$74:$V$74</formula1>
    </dataValidation>
    <dataValidation type="list" allowBlank="1" showInputMessage="1" showErrorMessage="1" sqref="B118:B141 B77:B99">
      <formula1>$R$76:$R$88</formula1>
    </dataValidation>
    <dataValidation type="list" allowBlank="1" showInputMessage="1" showErrorMessage="1" promptTitle="putkikoko" prompt="valitse valikosta putkikoko._x000d__x000d_" sqref="B76">
      <formula1>$R$76:$R$88</formula1>
    </dataValidation>
    <dataValidation type="list" allowBlank="1" showInputMessage="1" showErrorMessage="1" promptTitle="eristysvahvuus" prompt="Valitse eristysvahvuus valikosta._x000d_" sqref="C76">
      <formula1>$S$74:$V$74</formula1>
    </dataValidation>
    <dataValidation type="list" allowBlank="1" showInputMessage="1" showErrorMessage="1" sqref="C118:C141">
      <formula1>$AS$98:$AY$98</formula1>
    </dataValidation>
    <dataValidation type="list" allowBlank="1" showInputMessage="1" showErrorMessage="1" sqref="B377:B400">
      <formula1>$R$374:$R$378</formula1>
    </dataValidation>
    <dataValidation type="list" allowBlank="1" showInputMessage="1" showErrorMessage="1" sqref="B326:B349">
      <formula1>$R$325:$R$337</formula1>
    </dataValidation>
    <dataValidation type="list" allowBlank="1" showInputMessage="1" showErrorMessage="1" sqref="C326:C349 C377:C400">
      <formula1>$S$324:$X$324</formula1>
    </dataValidation>
    <dataValidation type="list" allowBlank="1" showInputMessage="1" showErrorMessage="1" sqref="C208">
      <formula1>$S$206:$W$206</formula1>
    </dataValidation>
    <dataValidation type="list" allowBlank="1" showInputMessage="1" showErrorMessage="1" sqref="B165:B188 B208:B231">
      <formula1>$R$165:$R$176</formula1>
    </dataValidation>
    <dataValidation type="list" allowBlank="1" showInputMessage="1" showErrorMessage="1" sqref="C165:C188 C209:C231">
      <formula1>$S$164:$W$164</formula1>
    </dataValidation>
    <dataValidation type="list" allowBlank="1" showInputMessage="1" showErrorMessage="1" promptTitle="Pumput,putkipäädyt,kartiot" prompt="Valitse" sqref="B467:C484">
      <formula1>$R$469:$R$473</formula1>
    </dataValidation>
  </dataValidations>
  <hyperlinks>
    <hyperlink ref="E114" location="valikkomittaus" display="valikko"/>
    <hyperlink ref="F73" location="valikkomittaus" display="valikko"/>
    <hyperlink ref="F161" location="valikkomittaus" display="valikko"/>
    <hyperlink ref="F204" location="valikkomittaus" display="valikko"/>
    <hyperlink ref="F320" location="valikkomittaus" display="valikko"/>
    <hyperlink ref="G363" location="valikkomittaus" display="valikko"/>
    <hyperlink ref="D374" location="valikkomittaus" display="valikko"/>
    <hyperlink ref="D403" location="valikkomittaus" display="valikko"/>
    <hyperlink ref="D431" location="valikkomittaus" display="valikko"/>
    <hyperlink ref="G352" location="valikkomittaus" display="valikko"/>
    <hyperlink ref="D464" location="valikkomittaus" display="valikko"/>
    <hyperlink ref="F245" location="urakkamittaus!B45:P55" display="valikko"/>
    <hyperlink ref="D279" location="valikkomittaus" display="valikko"/>
    <hyperlink ref="E61" location="etusivu" display="etusivu"/>
    <hyperlink ref="B30" location="mittaustaulukot" display="urakanmittaus"/>
    <hyperlink ref="C30" location="Jakolista!A1" display="Jakolista"/>
    <hyperlink ref="B31" location="Urakkatunnit!A1" display="Urakkatunnit"/>
    <hyperlink ref="B32" location="välipohjat!A1" display="välipohjat"/>
    <hyperlink ref="D65" location="laippaventtiilit" display=" IDa laippaventtiilin eristys kourulla"/>
    <hyperlink ref="D64" location="erillispinnat" display="Eri pintakäsittelystä maksettavat yksiköt"/>
    <hyperlink ref="D67" location="efpumput" display="Solukumi säiliönpäädyt ja pumput"/>
    <hyperlink ref="B67" location="efneliöt" display="Solukumi neliöhinnalla"/>
    <hyperlink ref="I66" location="EFkannakkeet" display="Solukumi kannakkeet"/>
    <hyperlink ref="G66" location="efhaarat" display="Solukumi t-haarat"/>
    <hyperlink ref="D66" location="letkut" display="Solukumi konehuoneiden ulkopuolella"/>
    <hyperlink ref="B66" location="efmetrit" display="Solukumi konehuoneissa"/>
    <hyperlink ref="B65" location="lam" display="Ilmastointialumiinifoliomatto"/>
    <hyperlink ref="B64" location="verkkomatto" display="verkkomatto"/>
    <hyperlink ref="B63" location="kourutmuovi" display="Mineraalikourut päällystettynä muovilla "/>
    <hyperlink ref="B62" location="mineraalivillakourut" display="Mineraalivillakourut"/>
    <hyperlink ref="K66" location="EFventtiilit" display="Solukumi venttiilit"/>
  </hyperlinks>
  <pageMargins left="0.75" right="0.75" top="1" bottom="1" header="0.5" footer="0.5"/>
  <pageSetup paperSize="9" scale="33" orientation="portrait" horizontalDpi="4294967292" verticalDpi="4294967292"/>
  <rowBreaks count="1" manualBreakCount="1">
    <brk id="198" max="16383" man="1"/>
  </rowBreaks>
  <colBreaks count="1" manualBreakCount="1">
    <brk id="17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1" r:id="rId3" name="Check Box 13">
              <controlPr defaultSize="0" autoFill="0" autoLine="0" autoPict="0">
                <anchor moveWithCells="1">
                  <from>
                    <xdr:col>3</xdr:col>
                    <xdr:colOff>165100</xdr:colOff>
                    <xdr:row>22</xdr:row>
                    <xdr:rowOff>165100</xdr:rowOff>
                  </from>
                  <to>
                    <xdr:col>3</xdr:col>
                    <xdr:colOff>774700</xdr:colOff>
                    <xdr:row>28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7183" r:id="rId4" name="Check Box 15">
              <controlPr defaultSize="0" autoFill="0" autoLine="0" autoPict="0">
                <anchor moveWithCells="1">
                  <from>
                    <xdr:col>4</xdr:col>
                    <xdr:colOff>215900</xdr:colOff>
                    <xdr:row>22</xdr:row>
                    <xdr:rowOff>165100</xdr:rowOff>
                  </from>
                  <to>
                    <xdr:col>5</xdr:col>
                    <xdr:colOff>190500</xdr:colOff>
                    <xdr:row>28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7184" r:id="rId5" name="Check Box 16">
              <controlPr defaultSize="0" autoFill="0" autoLine="0" autoPict="0">
                <anchor moveWithCells="1">
                  <from>
                    <xdr:col>11</xdr:col>
                    <xdr:colOff>127000</xdr:colOff>
                    <xdr:row>19</xdr:row>
                    <xdr:rowOff>0</xdr:rowOff>
                  </from>
                  <to>
                    <xdr:col>12</xdr:col>
                    <xdr:colOff>609600</xdr:colOff>
                    <xdr:row>21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7185" r:id="rId6" name="Check Box 17">
              <controlPr defaultSize="0" autoFill="0" autoLine="0" autoPict="0">
                <anchor moveWithCells="1">
                  <from>
                    <xdr:col>11</xdr:col>
                    <xdr:colOff>114300</xdr:colOff>
                    <xdr:row>20</xdr:row>
                    <xdr:rowOff>63500</xdr:rowOff>
                  </from>
                  <to>
                    <xdr:col>12</xdr:col>
                    <xdr:colOff>812800</xdr:colOff>
                    <xdr:row>24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3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ukko2" enableFormatConditionsCalculation="0"/>
  <dimension ref="A2:P31"/>
  <sheetViews>
    <sheetView showGridLines="0" workbookViewId="0">
      <selection activeCell="A19" sqref="A19:C19"/>
    </sheetView>
  </sheetViews>
  <sheetFormatPr baseColWidth="10" defaultColWidth="11" defaultRowHeight="15" x14ac:dyDescent="0"/>
  <cols>
    <col min="1" max="1" width="27.1640625" customWidth="1"/>
    <col min="2" max="2" width="11.1640625" bestFit="1" customWidth="1"/>
    <col min="5" max="5" width="10.83203125" customWidth="1"/>
    <col min="6" max="6" width="11" bestFit="1" customWidth="1"/>
  </cols>
  <sheetData>
    <row r="2" spans="1:6">
      <c r="A2" s="182" t="s">
        <v>25</v>
      </c>
    </row>
    <row r="11" spans="1:6">
      <c r="A11" s="163" t="s">
        <v>22</v>
      </c>
      <c r="B11" s="178"/>
    </row>
    <row r="12" spans="1:6">
      <c r="A12" s="165" t="s">
        <v>23</v>
      </c>
      <c r="B12" s="179"/>
    </row>
    <row r="13" spans="1:6">
      <c r="A13" s="164" t="s">
        <v>24</v>
      </c>
      <c r="B13" s="180"/>
    </row>
    <row r="14" spans="1:6">
      <c r="D14" s="291" t="s">
        <v>175</v>
      </c>
      <c r="E14" s="291"/>
      <c r="F14" s="291"/>
    </row>
    <row r="15" spans="1:6">
      <c r="D15" s="288" t="s">
        <v>172</v>
      </c>
      <c r="E15" s="289" t="s">
        <v>173</v>
      </c>
      <c r="F15" s="290" t="s">
        <v>174</v>
      </c>
    </row>
    <row r="16" spans="1:6">
      <c r="A16" s="295" t="s">
        <v>15</v>
      </c>
      <c r="B16" s="295"/>
      <c r="C16" s="295"/>
      <c r="D16" s="288"/>
      <c r="E16" s="289"/>
      <c r="F16" s="290"/>
    </row>
    <row r="17" spans="1:16">
      <c r="A17" s="296"/>
      <c r="B17" s="293"/>
      <c r="C17" s="294"/>
      <c r="D17" s="181"/>
      <c r="E17" s="181"/>
      <c r="F17" s="181"/>
      <c r="G17" s="69"/>
      <c r="N17" s="69"/>
      <c r="P17" s="78"/>
    </row>
    <row r="18" spans="1:16">
      <c r="A18" s="296"/>
      <c r="B18" s="293"/>
      <c r="C18" s="294"/>
      <c r="D18" s="181"/>
      <c r="E18" s="181"/>
      <c r="F18" s="181"/>
      <c r="N18" s="69"/>
      <c r="P18" s="78"/>
    </row>
    <row r="19" spans="1:16">
      <c r="A19" s="292"/>
      <c r="B19" s="293"/>
      <c r="C19" s="294"/>
      <c r="D19" s="181"/>
      <c r="E19" s="181"/>
      <c r="F19" s="181"/>
      <c r="H19" s="69"/>
      <c r="N19" s="69"/>
      <c r="P19" s="78"/>
    </row>
    <row r="20" spans="1:16">
      <c r="A20" s="292"/>
      <c r="B20" s="293"/>
      <c r="C20" s="294"/>
      <c r="D20" s="181"/>
      <c r="E20" s="181"/>
      <c r="F20" s="181"/>
      <c r="N20" s="69"/>
      <c r="P20" s="78"/>
    </row>
    <row r="21" spans="1:16">
      <c r="A21" s="292"/>
      <c r="B21" s="293"/>
      <c r="C21" s="294"/>
      <c r="D21" s="181"/>
      <c r="E21" s="181"/>
      <c r="F21" s="181"/>
      <c r="N21" s="69"/>
      <c r="P21" s="78"/>
    </row>
    <row r="22" spans="1:16">
      <c r="A22" s="292"/>
      <c r="B22" s="293"/>
      <c r="C22" s="294"/>
      <c r="D22" s="181"/>
      <c r="E22" s="181"/>
      <c r="F22" s="181"/>
    </row>
    <row r="23" spans="1:16">
      <c r="A23" s="292"/>
      <c r="B23" s="293"/>
      <c r="C23" s="294"/>
      <c r="D23" s="181"/>
      <c r="E23" s="181"/>
      <c r="F23" s="181"/>
    </row>
    <row r="24" spans="1:16">
      <c r="A24" s="292"/>
      <c r="B24" s="293"/>
      <c r="C24" s="294"/>
      <c r="D24" s="181"/>
      <c r="E24" s="181"/>
      <c r="F24" s="181"/>
    </row>
    <row r="25" spans="1:16">
      <c r="A25" s="292"/>
      <c r="B25" s="293"/>
      <c r="C25" s="294"/>
      <c r="D25" s="181"/>
      <c r="E25" s="181"/>
      <c r="F25" s="181"/>
    </row>
    <row r="26" spans="1:16">
      <c r="A26" s="292"/>
      <c r="B26" s="293"/>
      <c r="C26" s="294"/>
      <c r="D26" s="181"/>
      <c r="E26" s="181"/>
      <c r="F26" s="181"/>
    </row>
    <row r="27" spans="1:16">
      <c r="A27" s="292"/>
      <c r="B27" s="293"/>
      <c r="C27" s="294"/>
      <c r="D27" s="181"/>
      <c r="E27" s="181"/>
      <c r="F27" s="181"/>
    </row>
    <row r="28" spans="1:16">
      <c r="A28" s="292"/>
      <c r="B28" s="293"/>
      <c r="C28" s="294"/>
      <c r="D28" s="181"/>
      <c r="E28" s="181"/>
      <c r="F28" s="181"/>
    </row>
    <row r="29" spans="1:16">
      <c r="A29" s="292"/>
      <c r="B29" s="293"/>
      <c r="C29" s="294"/>
      <c r="D29" s="181"/>
      <c r="E29" s="181"/>
      <c r="F29" s="181"/>
    </row>
    <row r="30" spans="1:16">
      <c r="A30" s="292"/>
      <c r="B30" s="293"/>
      <c r="C30" s="294"/>
      <c r="D30" s="181"/>
      <c r="E30" s="181"/>
      <c r="F30" s="181"/>
    </row>
    <row r="31" spans="1:16">
      <c r="A31" s="292"/>
      <c r="B31" s="293"/>
      <c r="C31" s="294"/>
      <c r="D31" s="181"/>
      <c r="E31" s="181"/>
      <c r="F31" s="181"/>
    </row>
  </sheetData>
  <sheetProtection algorithmName="SHA-512" hashValue="I5CNHsMA5QMmdG6jSEqKUxCXdf9raM6CBViFD2OhfZKhEzM0dJV+SlU0+bMtiIkHXFcar8rIQOz+ddPoEEWkaQ==" saltValue="adZMDX9373/00DDf1G96FA==" spinCount="100000" sheet="1" objects="1" scenarios="1" selectLockedCells="1"/>
  <mergeCells count="20"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  <mergeCell ref="A26:C26"/>
    <mergeCell ref="D15:D16"/>
    <mergeCell ref="E15:E16"/>
    <mergeCell ref="F15:F16"/>
    <mergeCell ref="D14:F14"/>
    <mergeCell ref="A27:C27"/>
    <mergeCell ref="A16:C16"/>
    <mergeCell ref="A17:C17"/>
    <mergeCell ref="A18:C18"/>
    <mergeCell ref="A19:C19"/>
    <mergeCell ref="A20:C20"/>
  </mergeCells>
  <phoneticPr fontId="5" type="noConversion"/>
  <hyperlinks>
    <hyperlink ref="A2" location="etusivu" display="etusivu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workbookViewId="0"/>
  </sheetViews>
  <sheetFormatPr baseColWidth="10" defaultColWidth="11.5" defaultRowHeight="15" x14ac:dyDescent="0"/>
  <sheetData>
    <row r="1" spans="1:13">
      <c r="A1" s="183" t="s">
        <v>25</v>
      </c>
      <c r="B1" s="92"/>
      <c r="C1" s="92"/>
      <c r="D1" s="92"/>
      <c r="E1" s="92"/>
      <c r="F1" s="144"/>
      <c r="G1" s="144"/>
      <c r="H1" s="144"/>
      <c r="I1" s="145"/>
    </row>
    <row r="2" spans="1:13">
      <c r="B2" s="92"/>
      <c r="C2" s="92"/>
      <c r="D2" s="92"/>
      <c r="E2" s="146"/>
      <c r="F2" s="92"/>
      <c r="G2" s="92"/>
      <c r="H2" s="92"/>
    </row>
    <row r="3" spans="1:13">
      <c r="E3" s="146"/>
    </row>
    <row r="4" spans="1:13">
      <c r="E4" s="146"/>
      <c r="F4" s="147"/>
      <c r="G4" s="298" t="s">
        <v>33</v>
      </c>
      <c r="H4" s="298"/>
    </row>
    <row r="5" spans="1:13" ht="15" customHeight="1">
      <c r="D5" t="s">
        <v>168</v>
      </c>
    </row>
    <row r="6" spans="1:13" ht="15" customHeight="1" thickBot="1">
      <c r="D6" s="148"/>
      <c r="E6" s="149"/>
      <c r="F6" s="150"/>
      <c r="G6" s="150"/>
      <c r="H6" s="150"/>
      <c r="I6" s="150"/>
      <c r="J6" s="150"/>
      <c r="K6" s="150"/>
      <c r="L6" s="150"/>
      <c r="M6" s="147" t="s">
        <v>169</v>
      </c>
    </row>
    <row r="7" spans="1:13" ht="15" customHeight="1" thickBot="1">
      <c r="A7" s="297">
        <f>urakkatunnit!A17</f>
        <v>0</v>
      </c>
      <c r="B7" s="297"/>
      <c r="C7" s="297"/>
      <c r="D7" s="151"/>
      <c r="E7" s="151"/>
      <c r="F7" s="151"/>
      <c r="G7" s="151"/>
      <c r="H7" s="151"/>
      <c r="I7" s="151"/>
      <c r="J7" s="151"/>
      <c r="K7" s="151"/>
      <c r="L7" s="151"/>
      <c r="M7" s="152">
        <f>SUM(D7:L7)</f>
        <v>0</v>
      </c>
    </row>
    <row r="8" spans="1:13" ht="16" thickBot="1">
      <c r="A8" s="297">
        <f>urakkatunnit!A18</f>
        <v>0</v>
      </c>
      <c r="B8" s="297"/>
      <c r="C8" s="297"/>
      <c r="D8" s="151"/>
      <c r="E8" s="151"/>
      <c r="F8" s="151"/>
      <c r="G8" s="151"/>
      <c r="H8" s="151"/>
      <c r="I8" s="151"/>
      <c r="J8" s="151"/>
      <c r="K8" s="151"/>
      <c r="L8" s="151"/>
      <c r="M8" s="153">
        <f t="shared" ref="M8:M21" si="0">SUM(D8:L8)</f>
        <v>0</v>
      </c>
    </row>
    <row r="9" spans="1:13" ht="16" thickBot="1">
      <c r="A9" s="297">
        <f>urakkatunnit!A19</f>
        <v>0</v>
      </c>
      <c r="B9" s="297"/>
      <c r="C9" s="297"/>
      <c r="D9" s="151"/>
      <c r="E9" s="151"/>
      <c r="F9" s="151"/>
      <c r="G9" s="151"/>
      <c r="H9" s="151"/>
      <c r="I9" s="151"/>
      <c r="J9" s="151"/>
      <c r="K9" s="151"/>
      <c r="L9" s="151"/>
      <c r="M9" s="153">
        <f t="shared" si="0"/>
        <v>0</v>
      </c>
    </row>
    <row r="10" spans="1:13" ht="16" thickBot="1">
      <c r="A10" s="297">
        <f>urakkatunnit!A20</f>
        <v>0</v>
      </c>
      <c r="B10" s="297"/>
      <c r="C10" s="297"/>
      <c r="D10" s="151"/>
      <c r="E10" s="151"/>
      <c r="F10" s="151"/>
      <c r="G10" s="151"/>
      <c r="H10" s="151"/>
      <c r="I10" s="151"/>
      <c r="J10" s="151"/>
      <c r="K10" s="151"/>
      <c r="L10" s="151"/>
      <c r="M10" s="153">
        <f t="shared" si="0"/>
        <v>0</v>
      </c>
    </row>
    <row r="11" spans="1:13" ht="16" thickBot="1">
      <c r="A11" s="297">
        <f>urakkatunnit!A21</f>
        <v>0</v>
      </c>
      <c r="B11" s="297"/>
      <c r="C11" s="297"/>
      <c r="D11" s="151"/>
      <c r="E11" s="151"/>
      <c r="F11" s="151"/>
      <c r="G11" s="151"/>
      <c r="H11" s="151"/>
      <c r="I11" s="151"/>
      <c r="J11" s="151"/>
      <c r="K11" s="151"/>
      <c r="L11" s="151"/>
      <c r="M11" s="153">
        <f t="shared" si="0"/>
        <v>0</v>
      </c>
    </row>
    <row r="12" spans="1:13" ht="16" thickBot="1">
      <c r="A12" s="297">
        <f>urakkatunnit!A22</f>
        <v>0</v>
      </c>
      <c r="B12" s="297"/>
      <c r="C12" s="297"/>
      <c r="D12" s="151"/>
      <c r="E12" s="151"/>
      <c r="F12" s="151"/>
      <c r="G12" s="151"/>
      <c r="H12" s="151"/>
      <c r="I12" s="151"/>
      <c r="J12" s="151"/>
      <c r="K12" s="151"/>
      <c r="L12" s="151"/>
      <c r="M12" s="153">
        <f t="shared" si="0"/>
        <v>0</v>
      </c>
    </row>
    <row r="13" spans="1:13" ht="16" thickBot="1">
      <c r="A13" s="297">
        <f>urakkatunnit!A23</f>
        <v>0</v>
      </c>
      <c r="B13" s="297"/>
      <c r="C13" s="297"/>
      <c r="D13" s="151"/>
      <c r="E13" s="151"/>
      <c r="F13" s="151"/>
      <c r="G13" s="151"/>
      <c r="H13" s="151"/>
      <c r="I13" s="151"/>
      <c r="J13" s="151"/>
      <c r="K13" s="151"/>
      <c r="L13" s="151"/>
      <c r="M13" s="153">
        <f t="shared" si="0"/>
        <v>0</v>
      </c>
    </row>
    <row r="14" spans="1:13" ht="16" thickBot="1">
      <c r="A14" s="297">
        <f>urakkatunnit!A24</f>
        <v>0</v>
      </c>
      <c r="B14" s="297"/>
      <c r="C14" s="297"/>
      <c r="D14" s="151"/>
      <c r="E14" s="151"/>
      <c r="F14" s="151"/>
      <c r="G14" s="151"/>
      <c r="H14" s="151"/>
      <c r="I14" s="151"/>
      <c r="J14" s="151"/>
      <c r="K14" s="151"/>
      <c r="L14" s="151"/>
      <c r="M14" s="153">
        <f t="shared" si="0"/>
        <v>0</v>
      </c>
    </row>
    <row r="15" spans="1:13" ht="15" customHeight="1" thickBot="1">
      <c r="A15" s="297">
        <f>urakkatunnit!A25</f>
        <v>0</v>
      </c>
      <c r="B15" s="297"/>
      <c r="C15" s="297"/>
      <c r="D15" s="151"/>
      <c r="E15" s="151"/>
      <c r="F15" s="151"/>
      <c r="G15" s="151"/>
      <c r="H15" s="151"/>
      <c r="I15" s="151"/>
      <c r="J15" s="151"/>
      <c r="K15" s="151"/>
      <c r="L15" s="151"/>
      <c r="M15" s="153">
        <f t="shared" si="0"/>
        <v>0</v>
      </c>
    </row>
    <row r="16" spans="1:13" ht="16" thickBot="1">
      <c r="A16" s="297">
        <f>urakkatunnit!A26</f>
        <v>0</v>
      </c>
      <c r="B16" s="297"/>
      <c r="C16" s="297"/>
      <c r="D16" s="151"/>
      <c r="E16" s="151"/>
      <c r="F16" s="151"/>
      <c r="G16" s="151"/>
      <c r="H16" s="151"/>
      <c r="I16" s="151"/>
      <c r="J16" s="151"/>
      <c r="K16" s="151"/>
      <c r="L16" s="151"/>
      <c r="M16" s="154">
        <f t="shared" si="0"/>
        <v>0</v>
      </c>
    </row>
    <row r="17" spans="1:13" ht="16" thickBot="1">
      <c r="A17" s="297">
        <f>urakkatunnit!A27</f>
        <v>0</v>
      </c>
      <c r="B17" s="297"/>
      <c r="C17" s="297"/>
      <c r="D17" s="151"/>
      <c r="E17" s="151"/>
      <c r="F17" s="151"/>
      <c r="G17" s="151"/>
      <c r="H17" s="151"/>
      <c r="I17" s="151"/>
      <c r="J17" s="151"/>
      <c r="K17" s="151"/>
      <c r="L17" s="151"/>
      <c r="M17" s="154">
        <f t="shared" si="0"/>
        <v>0</v>
      </c>
    </row>
    <row r="18" spans="1:13" ht="16" thickBot="1">
      <c r="A18" s="297">
        <f>urakkatunnit!A28</f>
        <v>0</v>
      </c>
      <c r="B18" s="297"/>
      <c r="C18" s="297"/>
      <c r="D18" s="151"/>
      <c r="E18" s="151"/>
      <c r="F18" s="151"/>
      <c r="G18" s="151"/>
      <c r="H18" s="151"/>
      <c r="I18" s="151"/>
      <c r="J18" s="151"/>
      <c r="K18" s="151"/>
      <c r="L18" s="151"/>
      <c r="M18" s="154">
        <f t="shared" si="0"/>
        <v>0</v>
      </c>
    </row>
    <row r="19" spans="1:13" ht="16" thickBot="1">
      <c r="A19" s="297">
        <f>urakkatunnit!A29</f>
        <v>0</v>
      </c>
      <c r="B19" s="297"/>
      <c r="C19" s="297"/>
      <c r="D19" s="151"/>
      <c r="E19" s="151"/>
      <c r="F19" s="151"/>
      <c r="G19" s="151"/>
      <c r="H19" s="151"/>
      <c r="I19" s="151"/>
      <c r="J19" s="151"/>
      <c r="K19" s="151"/>
      <c r="L19" s="151"/>
      <c r="M19" s="154">
        <f t="shared" si="0"/>
        <v>0</v>
      </c>
    </row>
    <row r="20" spans="1:13" ht="16" thickBot="1">
      <c r="A20" s="297">
        <f>urakkatunnit!A30</f>
        <v>0</v>
      </c>
      <c r="B20" s="297"/>
      <c r="C20" s="297"/>
      <c r="D20" s="151"/>
      <c r="E20" s="151"/>
      <c r="F20" s="151"/>
      <c r="G20" s="151"/>
      <c r="H20" s="151"/>
      <c r="I20" s="151"/>
      <c r="J20" s="151"/>
      <c r="K20" s="151"/>
      <c r="L20" s="151"/>
      <c r="M20" s="154">
        <f t="shared" si="0"/>
        <v>0</v>
      </c>
    </row>
    <row r="21" spans="1:13" ht="16" thickBot="1">
      <c r="A21" s="297">
        <f>urakkatunnit!A31</f>
        <v>0</v>
      </c>
      <c r="B21" s="297"/>
      <c r="C21" s="297"/>
      <c r="D21" s="151"/>
      <c r="E21" s="151"/>
      <c r="F21" s="151"/>
      <c r="G21" s="151"/>
      <c r="H21" s="151"/>
      <c r="I21" s="151"/>
      <c r="J21" s="151"/>
      <c r="K21" s="151"/>
      <c r="L21" s="151"/>
      <c r="M21" s="155">
        <f t="shared" si="0"/>
        <v>0</v>
      </c>
    </row>
    <row r="22" spans="1:13" ht="16" thickBot="1">
      <c r="C22" s="111" t="s">
        <v>170</v>
      </c>
      <c r="D22" s="156">
        <f t="shared" ref="D22:L22" si="1">SUM(D7:D21)</f>
        <v>0</v>
      </c>
      <c r="E22" s="157">
        <f t="shared" si="1"/>
        <v>0</v>
      </c>
      <c r="F22" s="158">
        <f t="shared" si="1"/>
        <v>0</v>
      </c>
      <c r="G22" s="158">
        <f t="shared" si="1"/>
        <v>0</v>
      </c>
      <c r="H22" s="158">
        <f t="shared" si="1"/>
        <v>0</v>
      </c>
      <c r="I22" s="158">
        <f t="shared" si="1"/>
        <v>0</v>
      </c>
      <c r="J22" s="158">
        <f t="shared" si="1"/>
        <v>0</v>
      </c>
      <c r="K22" s="158">
        <f t="shared" si="1"/>
        <v>0</v>
      </c>
      <c r="L22" s="159">
        <f t="shared" si="1"/>
        <v>0</v>
      </c>
      <c r="M22" s="160"/>
    </row>
    <row r="23" spans="1:13" ht="16" thickBot="1">
      <c r="D23" s="92"/>
      <c r="E23" s="92"/>
      <c r="F23" s="92"/>
      <c r="L23" s="161" t="s">
        <v>171</v>
      </c>
      <c r="M23" s="162">
        <f>SUM(D22:L22)</f>
        <v>0</v>
      </c>
    </row>
    <row r="24" spans="1:13">
      <c r="E24" s="92"/>
      <c r="F24" s="92"/>
      <c r="G24" s="92"/>
      <c r="H24" s="92"/>
    </row>
  </sheetData>
  <sheetProtection algorithmName="SHA-512" hashValue="WnuUXKw5EID+/PbB9fBj9hLINSfjlVJ5d+ltaAyHns22DxnCRRWazCdG7kmmCTg4lMP2L+czEukgPFRrdBU5Dw==" saltValue="3+HfYjSjTOclVvjA4uwfbA==" spinCount="100000" sheet="1" objects="1" scenarios="1" selectLockedCells="1"/>
  <mergeCells count="16">
    <mergeCell ref="G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1:C21"/>
    <mergeCell ref="A16:C16"/>
    <mergeCell ref="A17:C17"/>
    <mergeCell ref="A18:C18"/>
    <mergeCell ref="A19:C19"/>
    <mergeCell ref="A20:C20"/>
  </mergeCells>
  <hyperlinks>
    <hyperlink ref="A1" location="etusivu" display="etusivu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ukko4" enableFormatConditionsCalculation="0"/>
  <dimension ref="A1:M36"/>
  <sheetViews>
    <sheetView showGridLines="0" topLeftCell="A3" workbookViewId="0">
      <selection activeCell="C22" sqref="C22"/>
    </sheetView>
  </sheetViews>
  <sheetFormatPr baseColWidth="10" defaultColWidth="11.5" defaultRowHeight="15" x14ac:dyDescent="0"/>
  <cols>
    <col min="1" max="1" width="19.33203125" style="184" customWidth="1"/>
    <col min="2" max="16384" width="11.5" style="184"/>
  </cols>
  <sheetData>
    <row r="1" spans="1:13">
      <c r="A1" s="300" t="s">
        <v>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>
      <c r="A3" s="186" t="s">
        <v>17</v>
      </c>
      <c r="B3" s="187"/>
      <c r="C3" s="187"/>
      <c r="D3" s="301">
        <f>urakkamittaus!E21</f>
        <v>0</v>
      </c>
      <c r="E3" s="301"/>
      <c r="F3" s="301"/>
      <c r="G3" s="301"/>
      <c r="H3" s="185"/>
      <c r="I3" s="185"/>
      <c r="J3" s="185"/>
      <c r="K3" s="185"/>
      <c r="L3" s="185"/>
      <c r="M3" s="185"/>
    </row>
    <row r="4" spans="1:13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6" thickBot="1">
      <c r="A5" s="187" t="s">
        <v>18</v>
      </c>
      <c r="B5" s="187"/>
      <c r="D5" s="188">
        <f>SUM(kourutia1+kourut1a2+verkkomatto+lam+efkoneh+efmuut+efhaarat+efkannake+efventtiili+efneliö+efpumppu+erillispinta+laippaventtiili)</f>
        <v>0</v>
      </c>
      <c r="E5" s="302" t="s">
        <v>19</v>
      </c>
      <c r="F5" s="303" t="e">
        <f>D5/D6</f>
        <v>#DIV/0!</v>
      </c>
      <c r="G5" s="304" t="s">
        <v>20</v>
      </c>
      <c r="H5" s="189"/>
      <c r="I5" s="185"/>
      <c r="J5" s="185"/>
      <c r="K5" s="185"/>
      <c r="L5" s="185"/>
      <c r="M5" s="185"/>
    </row>
    <row r="6" spans="1:13">
      <c r="A6" s="190" t="s">
        <v>21</v>
      </c>
      <c r="B6" s="185"/>
      <c r="D6" s="191">
        <f>D36</f>
        <v>0</v>
      </c>
      <c r="E6" s="302"/>
      <c r="F6" s="302"/>
      <c r="G6" s="302"/>
      <c r="H6" s="185"/>
      <c r="I6" s="185"/>
      <c r="J6" s="185"/>
      <c r="K6" s="185"/>
      <c r="L6" s="185"/>
      <c r="M6" s="185"/>
    </row>
    <row r="7" spans="1:13">
      <c r="A7" s="185"/>
      <c r="B7" s="185"/>
      <c r="C7" s="185"/>
      <c r="D7" s="185"/>
      <c r="E7" s="185"/>
      <c r="F7" s="192"/>
      <c r="G7" s="193"/>
      <c r="H7" s="194"/>
      <c r="I7" s="185"/>
      <c r="J7" s="185"/>
      <c r="K7" s="185"/>
      <c r="L7" s="185"/>
      <c r="M7" s="185"/>
    </row>
    <row r="8" spans="1:13">
      <c r="A8" s="185"/>
      <c r="B8" s="185"/>
      <c r="L8" s="185"/>
      <c r="M8" s="185"/>
    </row>
    <row r="9" spans="1:13">
      <c r="M9" s="195"/>
    </row>
    <row r="10" spans="1:13">
      <c r="A10" s="196" t="s">
        <v>22</v>
      </c>
      <c r="B10" s="197">
        <f>urakkatunnit!B11</f>
        <v>0</v>
      </c>
      <c r="M10" s="195"/>
    </row>
    <row r="11" spans="1:13">
      <c r="A11" s="198" t="s">
        <v>23</v>
      </c>
      <c r="B11" s="199">
        <f>urakkatunnit!B12</f>
        <v>0</v>
      </c>
      <c r="M11" s="200"/>
    </row>
    <row r="12" spans="1:13">
      <c r="A12" s="201" t="s">
        <v>24</v>
      </c>
      <c r="B12" s="202">
        <f>urakkatunnit!B13</f>
        <v>0</v>
      </c>
      <c r="M12" s="200"/>
    </row>
    <row r="13" spans="1:13">
      <c r="M13" s="200"/>
    </row>
    <row r="14" spans="1:13">
      <c r="M14" s="200"/>
    </row>
    <row r="15" spans="1:13">
      <c r="M15" s="200"/>
    </row>
    <row r="16" spans="1:13">
      <c r="M16" s="200"/>
    </row>
    <row r="17" spans="1:13">
      <c r="A17" s="223" t="s">
        <v>25</v>
      </c>
      <c r="F17" s="203"/>
      <c r="J17" s="195"/>
      <c r="M17" s="200"/>
    </row>
    <row r="18" spans="1:13">
      <c r="A18" s="204"/>
      <c r="B18" s="205"/>
      <c r="C18" s="305" t="s">
        <v>26</v>
      </c>
      <c r="D18" s="306" t="s">
        <v>27</v>
      </c>
      <c r="E18" s="307" t="s">
        <v>28</v>
      </c>
      <c r="F18" s="206" t="s">
        <v>29</v>
      </c>
      <c r="G18" s="205" t="s">
        <v>30</v>
      </c>
      <c r="H18" s="205" t="s">
        <v>30</v>
      </c>
      <c r="I18" s="205"/>
      <c r="J18" s="195"/>
      <c r="M18" s="200"/>
    </row>
    <row r="19" spans="1:13">
      <c r="A19" s="207" t="s">
        <v>31</v>
      </c>
      <c r="B19" s="208"/>
      <c r="C19" s="305"/>
      <c r="D19" s="306"/>
      <c r="E19" s="306"/>
      <c r="F19" s="209" t="s">
        <v>32</v>
      </c>
      <c r="G19" s="209" t="s">
        <v>33</v>
      </c>
      <c r="H19" s="210" t="s">
        <v>34</v>
      </c>
      <c r="I19" s="211" t="s">
        <v>35</v>
      </c>
      <c r="J19" s="200"/>
      <c r="M19" s="200"/>
    </row>
    <row r="20" spans="1:13">
      <c r="A20" s="299">
        <f>urakkatunnit!A17</f>
        <v>0</v>
      </c>
      <c r="B20" s="299"/>
      <c r="C20" s="212">
        <f>urakkatunnit!D17</f>
        <v>0</v>
      </c>
      <c r="D20" s="212">
        <f>urakkatunnit!E17</f>
        <v>0</v>
      </c>
      <c r="E20" s="212">
        <f>urakkatunnit!F17</f>
        <v>0</v>
      </c>
      <c r="F20" s="213">
        <f>C20*$B$10+D20*$B$11+E20*$B$12</f>
        <v>0</v>
      </c>
      <c r="G20" s="214">
        <f>välipohjat!M7</f>
        <v>0</v>
      </c>
      <c r="H20" s="214">
        <f t="shared" ref="H20:H34" si="0">F20+G20</f>
        <v>0</v>
      </c>
      <c r="I20" s="215" t="e">
        <f>$F$5*(C20+D20+E20)-H20</f>
        <v>#DIV/0!</v>
      </c>
      <c r="J20" s="200"/>
      <c r="M20" s="200"/>
    </row>
    <row r="21" spans="1:13">
      <c r="A21" s="299">
        <f>urakkatunnit!A18</f>
        <v>0</v>
      </c>
      <c r="B21" s="299"/>
      <c r="C21" s="212">
        <f>urakkatunnit!D18</f>
        <v>0</v>
      </c>
      <c r="D21" s="212">
        <f>urakkatunnit!E18</f>
        <v>0</v>
      </c>
      <c r="E21" s="212">
        <f>urakkatunnit!F18</f>
        <v>0</v>
      </c>
      <c r="F21" s="213">
        <f t="shared" ref="F21:F34" si="1">C21*$B$10+D21*$B$11+E21*$B$12</f>
        <v>0</v>
      </c>
      <c r="G21" s="214">
        <f>välipohjat!M8</f>
        <v>0</v>
      </c>
      <c r="H21" s="214">
        <f t="shared" si="0"/>
        <v>0</v>
      </c>
      <c r="I21" s="215" t="e">
        <f t="shared" ref="I21:I34" si="2">$F$5*(C21+D21+E21)-H21</f>
        <v>#DIV/0!</v>
      </c>
      <c r="J21" s="200"/>
    </row>
    <row r="22" spans="1:13">
      <c r="A22" s="299">
        <f>urakkatunnit!A19</f>
        <v>0</v>
      </c>
      <c r="B22" s="299"/>
      <c r="C22" s="212">
        <f>urakkatunnit!D19</f>
        <v>0</v>
      </c>
      <c r="D22" s="212">
        <f>urakkatunnit!E19</f>
        <v>0</v>
      </c>
      <c r="E22" s="212">
        <f>urakkatunnit!F19</f>
        <v>0</v>
      </c>
      <c r="F22" s="213">
        <f t="shared" si="1"/>
        <v>0</v>
      </c>
      <c r="G22" s="214">
        <f>välipohjat!M9</f>
        <v>0</v>
      </c>
      <c r="H22" s="214">
        <f t="shared" si="0"/>
        <v>0</v>
      </c>
      <c r="I22" s="215" t="e">
        <f t="shared" si="2"/>
        <v>#DIV/0!</v>
      </c>
      <c r="J22" s="200"/>
    </row>
    <row r="23" spans="1:13">
      <c r="A23" s="299">
        <f>urakkatunnit!A20</f>
        <v>0</v>
      </c>
      <c r="B23" s="299"/>
      <c r="C23" s="212">
        <f>urakkatunnit!D20</f>
        <v>0</v>
      </c>
      <c r="D23" s="212">
        <f>urakkatunnit!E20</f>
        <v>0</v>
      </c>
      <c r="E23" s="212">
        <f>urakkatunnit!F20</f>
        <v>0</v>
      </c>
      <c r="F23" s="213">
        <f t="shared" si="1"/>
        <v>0</v>
      </c>
      <c r="G23" s="214">
        <f>välipohjat!M10</f>
        <v>0</v>
      </c>
      <c r="H23" s="214">
        <f t="shared" si="0"/>
        <v>0</v>
      </c>
      <c r="I23" s="215" t="e">
        <f t="shared" si="2"/>
        <v>#DIV/0!</v>
      </c>
      <c r="J23" s="200"/>
    </row>
    <row r="24" spans="1:13">
      <c r="A24" s="299">
        <f>urakkatunnit!A21</f>
        <v>0</v>
      </c>
      <c r="B24" s="299"/>
      <c r="C24" s="212">
        <f>urakkatunnit!D21</f>
        <v>0</v>
      </c>
      <c r="D24" s="212">
        <f>urakkatunnit!E21</f>
        <v>0</v>
      </c>
      <c r="E24" s="212">
        <f>urakkatunnit!F21</f>
        <v>0</v>
      </c>
      <c r="F24" s="213">
        <f t="shared" si="1"/>
        <v>0</v>
      </c>
      <c r="G24" s="214">
        <f>välipohjat!M11</f>
        <v>0</v>
      </c>
      <c r="H24" s="214">
        <f t="shared" si="0"/>
        <v>0</v>
      </c>
      <c r="I24" s="215" t="e">
        <f t="shared" si="2"/>
        <v>#DIV/0!</v>
      </c>
      <c r="J24" s="200"/>
    </row>
    <row r="25" spans="1:13">
      <c r="A25" s="299">
        <f>urakkatunnit!A22</f>
        <v>0</v>
      </c>
      <c r="B25" s="299"/>
      <c r="C25" s="212">
        <f>urakkatunnit!D22</f>
        <v>0</v>
      </c>
      <c r="D25" s="212">
        <f>urakkatunnit!E22</f>
        <v>0</v>
      </c>
      <c r="E25" s="212">
        <f>urakkatunnit!F22</f>
        <v>0</v>
      </c>
      <c r="F25" s="213">
        <f t="shared" si="1"/>
        <v>0</v>
      </c>
      <c r="G25" s="214">
        <f>välipohjat!M12</f>
        <v>0</v>
      </c>
      <c r="H25" s="214">
        <f t="shared" si="0"/>
        <v>0</v>
      </c>
      <c r="I25" s="215" t="e">
        <f t="shared" si="2"/>
        <v>#DIV/0!</v>
      </c>
      <c r="J25" s="200"/>
    </row>
    <row r="26" spans="1:13">
      <c r="A26" s="299">
        <f>urakkatunnit!A23</f>
        <v>0</v>
      </c>
      <c r="B26" s="299"/>
      <c r="C26" s="212">
        <f>urakkatunnit!D23</f>
        <v>0</v>
      </c>
      <c r="D26" s="212">
        <f>urakkatunnit!E23</f>
        <v>0</v>
      </c>
      <c r="E26" s="212">
        <f>urakkatunnit!F23</f>
        <v>0</v>
      </c>
      <c r="F26" s="213">
        <f t="shared" si="1"/>
        <v>0</v>
      </c>
      <c r="G26" s="214">
        <f>välipohjat!M13</f>
        <v>0</v>
      </c>
      <c r="H26" s="214">
        <f t="shared" si="0"/>
        <v>0</v>
      </c>
      <c r="I26" s="215" t="e">
        <f t="shared" si="2"/>
        <v>#DIV/0!</v>
      </c>
      <c r="J26" s="200"/>
    </row>
    <row r="27" spans="1:13">
      <c r="A27" s="299">
        <f>urakkatunnit!A24</f>
        <v>0</v>
      </c>
      <c r="B27" s="299"/>
      <c r="C27" s="212">
        <f>urakkatunnit!D24</f>
        <v>0</v>
      </c>
      <c r="D27" s="212">
        <f>urakkatunnit!E24</f>
        <v>0</v>
      </c>
      <c r="E27" s="212">
        <f>urakkatunnit!F24</f>
        <v>0</v>
      </c>
      <c r="F27" s="213">
        <f t="shared" si="1"/>
        <v>0</v>
      </c>
      <c r="G27" s="214">
        <f>välipohjat!M14</f>
        <v>0</v>
      </c>
      <c r="H27" s="214">
        <f t="shared" si="0"/>
        <v>0</v>
      </c>
      <c r="I27" s="216" t="e">
        <f>$F$5*(C27+D27+E27)-H27</f>
        <v>#DIV/0!</v>
      </c>
      <c r="J27" s="200"/>
    </row>
    <row r="28" spans="1:13">
      <c r="A28" s="299">
        <f>urakkatunnit!A25</f>
        <v>0</v>
      </c>
      <c r="B28" s="299"/>
      <c r="C28" s="212">
        <f>urakkatunnit!D25</f>
        <v>0</v>
      </c>
      <c r="D28" s="212">
        <f>urakkatunnit!E25</f>
        <v>0</v>
      </c>
      <c r="E28" s="212">
        <f>urakkatunnit!F25</f>
        <v>0</v>
      </c>
      <c r="F28" s="213">
        <f t="shared" si="1"/>
        <v>0</v>
      </c>
      <c r="G28" s="214">
        <f>välipohjat!M15</f>
        <v>0</v>
      </c>
      <c r="H28" s="214">
        <f t="shared" si="0"/>
        <v>0</v>
      </c>
      <c r="I28" s="215" t="e">
        <f t="shared" si="2"/>
        <v>#DIV/0!</v>
      </c>
      <c r="J28" s="200"/>
    </row>
    <row r="29" spans="1:13">
      <c r="A29" s="299">
        <f>urakkatunnit!A26</f>
        <v>0</v>
      </c>
      <c r="B29" s="299"/>
      <c r="C29" s="212">
        <f>urakkatunnit!D26</f>
        <v>0</v>
      </c>
      <c r="D29" s="212">
        <f>urakkatunnit!E26</f>
        <v>0</v>
      </c>
      <c r="E29" s="212">
        <f>urakkatunnit!F26</f>
        <v>0</v>
      </c>
      <c r="F29" s="213">
        <f t="shared" si="1"/>
        <v>0</v>
      </c>
      <c r="G29" s="214">
        <f>välipohjat!M16</f>
        <v>0</v>
      </c>
      <c r="H29" s="214">
        <f t="shared" si="0"/>
        <v>0</v>
      </c>
      <c r="I29" s="215" t="e">
        <f t="shared" si="2"/>
        <v>#DIV/0!</v>
      </c>
    </row>
    <row r="30" spans="1:13">
      <c r="A30" s="299">
        <f>urakkatunnit!A27</f>
        <v>0</v>
      </c>
      <c r="B30" s="299"/>
      <c r="C30" s="212">
        <f>urakkatunnit!D27</f>
        <v>0</v>
      </c>
      <c r="D30" s="212">
        <f>urakkatunnit!E27</f>
        <v>0</v>
      </c>
      <c r="E30" s="212">
        <f>urakkatunnit!F27</f>
        <v>0</v>
      </c>
      <c r="F30" s="213">
        <f t="shared" si="1"/>
        <v>0</v>
      </c>
      <c r="G30" s="214">
        <f>välipohjat!M17</f>
        <v>0</v>
      </c>
      <c r="H30" s="214">
        <f t="shared" si="0"/>
        <v>0</v>
      </c>
      <c r="I30" s="215" t="e">
        <f t="shared" si="2"/>
        <v>#DIV/0!</v>
      </c>
    </row>
    <row r="31" spans="1:13">
      <c r="A31" s="299">
        <f>urakkatunnit!A28</f>
        <v>0</v>
      </c>
      <c r="B31" s="299"/>
      <c r="C31" s="212">
        <f>urakkatunnit!D28</f>
        <v>0</v>
      </c>
      <c r="D31" s="212">
        <f>urakkatunnit!E28</f>
        <v>0</v>
      </c>
      <c r="E31" s="212">
        <f>urakkatunnit!F28</f>
        <v>0</v>
      </c>
      <c r="F31" s="213">
        <f t="shared" si="1"/>
        <v>0</v>
      </c>
      <c r="G31" s="214">
        <f>välipohjat!M18</f>
        <v>0</v>
      </c>
      <c r="H31" s="214">
        <f t="shared" si="0"/>
        <v>0</v>
      </c>
      <c r="I31" s="215" t="e">
        <f t="shared" si="2"/>
        <v>#DIV/0!</v>
      </c>
    </row>
    <row r="32" spans="1:13">
      <c r="A32" s="299">
        <f>urakkatunnit!A29</f>
        <v>0</v>
      </c>
      <c r="B32" s="299"/>
      <c r="C32" s="212">
        <f>urakkatunnit!D29</f>
        <v>0</v>
      </c>
      <c r="D32" s="212">
        <f>urakkatunnit!E29</f>
        <v>0</v>
      </c>
      <c r="E32" s="212">
        <f>urakkatunnit!F29</f>
        <v>0</v>
      </c>
      <c r="F32" s="213">
        <f t="shared" si="1"/>
        <v>0</v>
      </c>
      <c r="G32" s="214">
        <f>välipohjat!M19</f>
        <v>0</v>
      </c>
      <c r="H32" s="214">
        <f t="shared" si="0"/>
        <v>0</v>
      </c>
      <c r="I32" s="215" t="e">
        <f t="shared" si="2"/>
        <v>#DIV/0!</v>
      </c>
    </row>
    <row r="33" spans="1:10">
      <c r="A33" s="299">
        <f>urakkatunnit!A30</f>
        <v>0</v>
      </c>
      <c r="B33" s="299"/>
      <c r="C33" s="212">
        <f>urakkatunnit!D30</f>
        <v>0</v>
      </c>
      <c r="D33" s="212">
        <f>urakkatunnit!E30</f>
        <v>0</v>
      </c>
      <c r="E33" s="212">
        <f>urakkatunnit!F30</f>
        <v>0</v>
      </c>
      <c r="F33" s="213">
        <f t="shared" si="1"/>
        <v>0</v>
      </c>
      <c r="G33" s="214">
        <f>välipohjat!M20</f>
        <v>0</v>
      </c>
      <c r="H33" s="214">
        <f t="shared" si="0"/>
        <v>0</v>
      </c>
      <c r="I33" s="215" t="e">
        <f t="shared" si="2"/>
        <v>#DIV/0!</v>
      </c>
    </row>
    <row r="34" spans="1:10" ht="16" thickBot="1">
      <c r="A34" s="299">
        <f>urakkatunnit!A31</f>
        <v>0</v>
      </c>
      <c r="B34" s="299"/>
      <c r="C34" s="212">
        <f>urakkatunnit!D31</f>
        <v>0</v>
      </c>
      <c r="D34" s="212">
        <f>urakkatunnit!E31</f>
        <v>0</v>
      </c>
      <c r="E34" s="212">
        <f>urakkatunnit!F31</f>
        <v>0</v>
      </c>
      <c r="F34" s="213">
        <f t="shared" si="1"/>
        <v>0</v>
      </c>
      <c r="G34" s="214">
        <f>välipohjat!M21</f>
        <v>0</v>
      </c>
      <c r="H34" s="214">
        <f t="shared" si="0"/>
        <v>0</v>
      </c>
      <c r="I34" s="215" t="e">
        <f t="shared" si="2"/>
        <v>#DIV/0!</v>
      </c>
    </row>
    <row r="35" spans="1:10" ht="16" thickBot="1">
      <c r="C35" s="217">
        <f t="shared" ref="C35:I35" si="3">SUM(C20:C34)</f>
        <v>0</v>
      </c>
      <c r="D35" s="217">
        <f t="shared" si="3"/>
        <v>0</v>
      </c>
      <c r="E35" s="217">
        <f t="shared" si="3"/>
        <v>0</v>
      </c>
      <c r="F35" s="218">
        <f t="shared" si="3"/>
        <v>0</v>
      </c>
      <c r="G35" s="219">
        <f t="shared" si="3"/>
        <v>0</v>
      </c>
      <c r="H35" s="219">
        <f t="shared" si="3"/>
        <v>0</v>
      </c>
      <c r="I35" s="220" t="e">
        <f t="shared" si="3"/>
        <v>#DIV/0!</v>
      </c>
      <c r="J35" s="221" t="e">
        <f>SUM(H35:I35)</f>
        <v>#DIV/0!</v>
      </c>
    </row>
    <row r="36" spans="1:10" ht="16" thickBot="1">
      <c r="B36" s="308" t="s">
        <v>36</v>
      </c>
      <c r="C36" s="308"/>
      <c r="D36" s="222">
        <f>SUM(C35:E35)</f>
        <v>0</v>
      </c>
    </row>
  </sheetData>
  <sheetProtection algorithmName="SHA-512" hashValue="gM0VnQO1at6CNzwkT/JUOYdPzzZEkwM3oJzEPe2jZo049tIwjl/QU0MOnfru57zcE7Kukyl/jNrpYnGnRIb8fQ==" saltValue="zJrijGciyW6I/RYsKYU35w==" spinCount="100000" sheet="1" objects="1" scenarios="1"/>
  <mergeCells count="24">
    <mergeCell ref="A32:B32"/>
    <mergeCell ref="A33:B33"/>
    <mergeCell ref="A34:B34"/>
    <mergeCell ref="B36:C36"/>
    <mergeCell ref="A26:B26"/>
    <mergeCell ref="A27:B27"/>
    <mergeCell ref="A28:B28"/>
    <mergeCell ref="A29:B29"/>
    <mergeCell ref="A30:B30"/>
    <mergeCell ref="A31:B31"/>
    <mergeCell ref="A25:B25"/>
    <mergeCell ref="A1:M1"/>
    <mergeCell ref="D3:G3"/>
    <mergeCell ref="E5:E6"/>
    <mergeCell ref="F5:F6"/>
    <mergeCell ref="G5:G6"/>
    <mergeCell ref="C18:C19"/>
    <mergeCell ref="D18:D19"/>
    <mergeCell ref="E18:E19"/>
    <mergeCell ref="A20:B20"/>
    <mergeCell ref="A21:B21"/>
    <mergeCell ref="A22:B22"/>
    <mergeCell ref="A23:B23"/>
    <mergeCell ref="A24:B24"/>
  </mergeCells>
  <hyperlinks>
    <hyperlink ref="A17" location="etusivu" display="etusivu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urakkamittaus</vt:lpstr>
      <vt:lpstr>urakkatunnit</vt:lpstr>
      <vt:lpstr>välipohjat</vt:lpstr>
      <vt:lpstr>Jakolista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 halonen</dc:creator>
  <cp:keywords/>
  <dc:description/>
  <cp:lastModifiedBy>Jani Halonen</cp:lastModifiedBy>
  <cp:lastPrinted>2015-05-21T17:11:02Z</cp:lastPrinted>
  <dcterms:created xsi:type="dcterms:W3CDTF">2015-05-20T17:58:01Z</dcterms:created>
  <dcterms:modified xsi:type="dcterms:W3CDTF">2016-01-21T18:48:53Z</dcterms:modified>
  <cp:category/>
</cp:coreProperties>
</file>